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Экономист\На сайт\"/>
    </mc:Choice>
  </mc:AlternateContent>
  <bookViews>
    <workbookView xWindow="0" yWindow="0" windowWidth="25200" windowHeight="1203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19" i="1"/>
  <c r="I16" i="1"/>
  <c r="G27" i="1" s="1"/>
  <c r="H16" i="1"/>
  <c r="H15" i="1"/>
  <c r="I13" i="1"/>
  <c r="H13" i="1"/>
  <c r="H17" i="1" s="1"/>
  <c r="F13" i="1"/>
  <c r="E13" i="1"/>
  <c r="E16" i="1" s="1"/>
  <c r="I12" i="1"/>
  <c r="I15" i="1" s="1"/>
  <c r="F27" i="1" s="1"/>
  <c r="H12" i="1"/>
  <c r="F12" i="1"/>
  <c r="E12" i="1"/>
  <c r="H11" i="1"/>
  <c r="G11" i="1"/>
  <c r="G9" i="1" s="1"/>
  <c r="E11" i="1"/>
  <c r="D11" i="1"/>
  <c r="F11" i="1" s="1"/>
  <c r="G10" i="1"/>
  <c r="H10" i="1" s="1"/>
  <c r="D10" i="1"/>
  <c r="D9" i="1"/>
  <c r="A4" i="1"/>
  <c r="I11" i="1" l="1"/>
  <c r="F16" i="1"/>
  <c r="G13" i="1"/>
  <c r="H9" i="1"/>
  <c r="I10" i="1"/>
  <c r="I9" i="1" s="1"/>
  <c r="I17" i="1"/>
  <c r="H27" i="1" s="1"/>
  <c r="D13" i="1"/>
  <c r="E10" i="1"/>
  <c r="F10" i="1" s="1"/>
  <c r="F9" i="1" l="1"/>
  <c r="F17" i="1" s="1"/>
  <c r="F15" i="1"/>
  <c r="E9" i="1"/>
  <c r="E17" i="1" s="1"/>
  <c r="E15" i="1"/>
</calcChain>
</file>

<file path=xl/sharedStrings.xml><?xml version="1.0" encoding="utf-8"?>
<sst xmlns="http://schemas.openxmlformats.org/spreadsheetml/2006/main" count="58" uniqueCount="35">
  <si>
    <t>Расчет индивидуальных тарифов на 2023 год долгосрочного периода регулирования 2020 - 2024 годы</t>
  </si>
  <si>
    <t>№ п./п.</t>
  </si>
  <si>
    <t>Показатели</t>
  </si>
  <si>
    <t>Ед. изм.</t>
  </si>
  <si>
    <t>По расчету организации</t>
  </si>
  <si>
    <t>По расчету экспертов</t>
  </si>
  <si>
    <t>2023 год</t>
  </si>
  <si>
    <t>1 полугодие</t>
  </si>
  <si>
    <t>2 полугодие</t>
  </si>
  <si>
    <t>Необходимая валовая выручка на передачу электрической энергии, всего, в том числе:</t>
  </si>
  <si>
    <t>тыс. руб.</t>
  </si>
  <si>
    <t>1.1.</t>
  </si>
  <si>
    <t>Необходимая валовая выручка на содержание электрических сетей</t>
  </si>
  <si>
    <t>1.2.</t>
  </si>
  <si>
    <t>Необходимая валовая выручка на оплату технологического расхода (потерь) электрической энергии</t>
  </si>
  <si>
    <t xml:space="preserve">Договорная мощность </t>
  </si>
  <si>
    <t>МВт</t>
  </si>
  <si>
    <t>Полезный отпуск электрической энергии за исключением перетока в сети филиала «Владимирэнерго» ПАО «МРСК Центра и Приволжья»</t>
  </si>
  <si>
    <t>тыс. кВт ч.</t>
  </si>
  <si>
    <t>Двухставочный тариф</t>
  </si>
  <si>
    <t>4.1.</t>
  </si>
  <si>
    <t>ставка на содержание электрических сетей</t>
  </si>
  <si>
    <t>руб./кВт мес</t>
  </si>
  <si>
    <t>х</t>
  </si>
  <si>
    <t>4.2.</t>
  </si>
  <si>
    <t>ставка на оплату технологического расхода (потерь)</t>
  </si>
  <si>
    <t>руб./кВт ч.</t>
  </si>
  <si>
    <t>Одноставочный тариф</t>
  </si>
  <si>
    <t>Руководитель организации</t>
  </si>
  <si>
    <t>В ПОСТАНОВЛЕНИЕ (тариф на 2023 год)</t>
  </si>
  <si>
    <t>№ пп</t>
  </si>
  <si>
    <t>Наименование сетевых организаций</t>
  </si>
  <si>
    <t>ставка за содержание электрических сетей</t>
  </si>
  <si>
    <t>руб./кВт·мес.</t>
  </si>
  <si>
    <t>руб./кВт·ч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</si>
</sst>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0"/>
  </numFmts>
  <fonts count="7" x14ac:knownFonts="1">
    <font>
      <sz val="9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 applyProtection="1">
      <alignment horizontal="center" vertical="center"/>
    </xf>
    <xf numFmtId="4" fontId="5" fillId="2" borderId="19" xfId="0" applyNumberFormat="1" applyFont="1" applyFill="1" applyBorder="1" applyAlignment="1" applyProtection="1">
      <alignment horizontal="center" vertical="center"/>
    </xf>
    <xf numFmtId="4" fontId="5" fillId="2" borderId="20" xfId="0" applyNumberFormat="1" applyFont="1" applyFill="1" applyBorder="1" applyAlignment="1" applyProtection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 applyProtection="1">
      <alignment horizontal="center" vertical="center"/>
    </xf>
    <xf numFmtId="4" fontId="5" fillId="4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6" xfId="0" applyNumberFormat="1" applyFont="1" applyFill="1" applyBorder="1" applyAlignment="1" applyProtection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2" fontId="5" fillId="3" borderId="27" xfId="0" applyNumberFormat="1" applyFont="1" applyFill="1" applyBorder="1" applyAlignment="1">
      <alignment horizontal="center" vertical="center"/>
    </xf>
    <xf numFmtId="2" fontId="5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5" xfId="0" applyNumberFormat="1" applyFont="1" applyFill="1" applyBorder="1" applyAlignment="1" applyProtection="1">
      <alignment horizontal="center" vertical="center"/>
    </xf>
    <xf numFmtId="164" fontId="5" fillId="2" borderId="26" xfId="0" applyNumberFormat="1" applyFont="1" applyFill="1" applyBorder="1" applyAlignment="1" applyProtection="1">
      <alignment horizontal="center" vertical="center"/>
    </xf>
    <xf numFmtId="2" fontId="5" fillId="5" borderId="24" xfId="0" applyNumberFormat="1" applyFont="1" applyFill="1" applyBorder="1" applyAlignment="1" applyProtection="1">
      <alignment horizontal="center" vertical="center"/>
      <protection locked="0"/>
    </xf>
    <xf numFmtId="164" fontId="5" fillId="3" borderId="28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 applyProtection="1">
      <alignment horizontal="center" vertical="center"/>
    </xf>
    <xf numFmtId="164" fontId="5" fillId="3" borderId="2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5" fillId="0" borderId="25" xfId="0" applyFont="1" applyBorder="1"/>
    <xf numFmtId="0" fontId="5" fillId="0" borderId="26" xfId="0" applyFont="1" applyBorder="1"/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 applyProtection="1">
      <alignment horizontal="center" vertical="center"/>
    </xf>
    <xf numFmtId="165" fontId="3" fillId="2" borderId="25" xfId="0" applyNumberFormat="1" applyFont="1" applyFill="1" applyBorder="1" applyAlignment="1" applyProtection="1">
      <alignment horizontal="center" vertical="center"/>
    </xf>
    <xf numFmtId="165" fontId="3" fillId="2" borderId="26" xfId="0" applyNumberFormat="1" applyFont="1" applyFill="1" applyBorder="1" applyAlignment="1" applyProtection="1">
      <alignment horizontal="center" vertical="center"/>
    </xf>
    <xf numFmtId="165" fontId="3" fillId="3" borderId="24" xfId="0" applyNumberFormat="1" applyFont="1" applyFill="1" applyBorder="1" applyAlignment="1">
      <alignment horizontal="center" vertical="center"/>
    </xf>
    <xf numFmtId="165" fontId="3" fillId="3" borderId="28" xfId="0" applyNumberFormat="1" applyFont="1" applyFill="1" applyBorder="1" applyAlignment="1">
      <alignment horizontal="center" vertical="center"/>
    </xf>
    <xf numFmtId="165" fontId="3" fillId="3" borderId="29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165" fontId="3" fillId="2" borderId="33" xfId="0" applyNumberFormat="1" applyFont="1" applyFill="1" applyBorder="1" applyAlignment="1" applyProtection="1">
      <alignment horizontal="center" vertical="center"/>
    </xf>
    <xf numFmtId="165" fontId="3" fillId="2" borderId="34" xfId="0" applyNumberFormat="1" applyFont="1" applyFill="1" applyBorder="1" applyAlignment="1" applyProtection="1">
      <alignment horizontal="center" vertical="center"/>
    </xf>
    <xf numFmtId="165" fontId="3" fillId="2" borderId="35" xfId="0" applyNumberFormat="1" applyFont="1" applyFill="1" applyBorder="1" applyAlignment="1" applyProtection="1">
      <alignment horizontal="center" vertical="center"/>
    </xf>
    <xf numFmtId="165" fontId="3" fillId="3" borderId="33" xfId="0" applyNumberFormat="1" applyFont="1" applyFill="1" applyBorder="1" applyAlignment="1">
      <alignment horizontal="center" vertical="center"/>
    </xf>
    <xf numFmtId="165" fontId="3" fillId="3" borderId="36" xfId="0" applyNumberFormat="1" applyFont="1" applyFill="1" applyBorder="1" applyAlignment="1">
      <alignment horizontal="center" vertical="center"/>
    </xf>
    <xf numFmtId="165" fontId="3" fillId="3" borderId="37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9;&#1090;/&#1040;&#1085;&#1076;&#1088;&#1077;&#1077;&#1074;&#1072;/&#1058;&#1086;&#1088;&#1080;%20&#1040;&#1091;&#1076;&#1080;&#1090;/&#1069;&#1085;&#1077;&#1088;&#1075;&#1077;&#1090;&#1080;&#1082;%202023%20&#1074;%20&#1088;&#1072;&#1073;&#1086;&#1090;&#1077;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-я"/>
      <sheetName val="Опись док-в"/>
      <sheetName val="Соответствие критериям"/>
      <sheetName val="Баланс энергии"/>
      <sheetName val="Баланс мощности"/>
      <sheetName val="УЕ ВЛЭП  2020-2023"/>
      <sheetName val="УЕ ТП 2020-2023"/>
      <sheetName val="Подконтрольные расходы"/>
      <sheetName val="Расчет аморт. max срок"/>
      <sheetName val="Ввод выбытие ОС  "/>
      <sheetName val="Свод по амортизации"/>
      <sheetName val="Страховые взносы"/>
      <sheetName val="Расходы рег. орг-ий"/>
      <sheetName val="Аренда имущества"/>
      <sheetName val="Плата за землю"/>
      <sheetName val="Транспортный налог"/>
      <sheetName val="Негативное возд. на окр. среду "/>
      <sheetName val="Налог на имущество"/>
      <sheetName val="Услуги ФСК"/>
      <sheetName val="Налог на прибыль"/>
      <sheetName val="Прочие НР"/>
      <sheetName val=" КВЛ"/>
      <sheetName val="Выпадающий доход"/>
      <sheetName val="Расчет выпадающих до 15 кВт"/>
      <sheetName val="Расчет выпадающих до 150 кВт"/>
      <sheetName val="СВОД по % по рассрочке"/>
      <sheetName val="Заявитель1"/>
      <sheetName val="Заявитель2"/>
      <sheetName val="Заявитель3"/>
      <sheetName val="Заявитель4"/>
      <sheetName val="Возврат заемных средств"/>
      <sheetName val="Корр. ПР"/>
      <sheetName val="Корр. НР"/>
      <sheetName val="Корр. ПО"/>
      <sheetName val="∆НВВ сод"/>
      <sheetName val="Корр. ИП"/>
      <sheetName val="корр НВВ по факт"/>
      <sheetName val="Корр. КНК"/>
      <sheetName val="∆ЭП"/>
      <sheetName val="Расходы ком. учет"/>
      <sheetName val="НВВ на потери"/>
      <sheetName val=" НВВ содержание"/>
      <sheetName val="НВВ для шаблона ЕИАС отчет"/>
      <sheetName val="НВВ по данным предпр."/>
      <sheetName val="НВВ по данным экспертов"/>
      <sheetName val="Тарифы"/>
      <sheetName val="НВВ для шаблона ЕИАС предел"/>
      <sheetName val="Форма 8.1 предприятие"/>
      <sheetName val="Форма 8.1 эксперты"/>
      <sheetName val="Форма 8.3"/>
      <sheetName val="Форма 3.1-3.2"/>
      <sheetName val=" анализ НВВ 2019"/>
      <sheetName val=" анализ НВВ 2020"/>
      <sheetName val=" анализ НВВ 2021"/>
      <sheetName val="TEHSHEET"/>
    </sheetNames>
    <sheetDataSet>
      <sheetData sheetId="0">
        <row r="14">
          <cell r="C14" t="str">
            <v>ООО "Энергетик"</v>
          </cell>
        </row>
        <row r="21">
          <cell r="C21" t="str">
            <v>Окунев Василий Михайлович</v>
          </cell>
        </row>
      </sheetData>
      <sheetData sheetId="1"/>
      <sheetData sheetId="2"/>
      <sheetData sheetId="3">
        <row r="21">
          <cell r="W21">
            <v>11755.410000000002</v>
          </cell>
          <cell r="AB21">
            <v>11497.084189357745</v>
          </cell>
          <cell r="AL21">
            <v>0</v>
          </cell>
          <cell r="AQ21">
            <v>0</v>
          </cell>
        </row>
        <row r="23">
          <cell r="W23">
            <v>0</v>
          </cell>
          <cell r="AB23">
            <v>0</v>
          </cell>
          <cell r="AL23">
            <v>0</v>
          </cell>
          <cell r="AQ2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G13">
            <v>3643.9721664000003</v>
          </cell>
          <cell r="J13">
            <v>0</v>
          </cell>
        </row>
      </sheetData>
      <sheetData sheetId="41"/>
      <sheetData sheetId="42"/>
      <sheetData sheetId="43">
        <row r="70">
          <cell r="G70">
            <v>67546.056347409351</v>
          </cell>
        </row>
        <row r="71">
          <cell r="G71">
            <v>7565.2198520554739</v>
          </cell>
        </row>
      </sheetData>
      <sheetData sheetId="44">
        <row r="70">
          <cell r="G70">
            <v>52362.371701793105</v>
          </cell>
        </row>
        <row r="71">
          <cell r="G71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Normal="100" workbookViewId="0">
      <selection activeCell="F17" sqref="F17"/>
    </sheetView>
  </sheetViews>
  <sheetFormatPr defaultColWidth="10.6640625" defaultRowHeight="12.75" outlineLevelRow="1" outlineLevelCol="1" x14ac:dyDescent="0.2"/>
  <cols>
    <col min="1" max="1" width="5.6640625" style="1" customWidth="1"/>
    <col min="2" max="2" width="59.6640625" style="1" customWidth="1"/>
    <col min="3" max="3" width="17.5" style="1" customWidth="1"/>
    <col min="4" max="6" width="16.33203125" style="1" customWidth="1"/>
    <col min="7" max="9" width="16.33203125" style="1" hidden="1" customWidth="1" outlineLevel="1"/>
    <col min="10" max="10" width="10.6640625" style="1" collapsed="1"/>
    <col min="11" max="16384" width="10.6640625" style="1"/>
  </cols>
  <sheetData>
    <row r="2" spans="1:9" ht="41.25" customHeight="1" x14ac:dyDescent="0.2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3" spans="1:9" ht="18.75" x14ac:dyDescent="0.3">
      <c r="A3" s="58"/>
      <c r="B3" s="58"/>
      <c r="C3" s="58"/>
      <c r="D3" s="58"/>
      <c r="E3" s="58"/>
      <c r="F3" s="58"/>
      <c r="G3" s="58"/>
      <c r="H3" s="58"/>
      <c r="I3" s="58"/>
    </row>
    <row r="4" spans="1:9" ht="18.75" x14ac:dyDescent="0.3">
      <c r="A4" s="63" t="str">
        <f>'[1]Инф-я'!C14</f>
        <v>ООО "Энергетик"</v>
      </c>
      <c r="B4" s="63"/>
      <c r="C4" s="63"/>
      <c r="D4" s="63"/>
      <c r="E4" s="63"/>
      <c r="F4" s="63"/>
      <c r="G4" s="63"/>
      <c r="H4" s="63"/>
      <c r="I4" s="63"/>
    </row>
    <row r="5" spans="1:9" ht="16.5" customHeight="1" thickBot="1" x14ac:dyDescent="0.25"/>
    <row r="6" spans="1:9" ht="16.5" thickBot="1" x14ac:dyDescent="0.25">
      <c r="A6" s="64" t="s">
        <v>1</v>
      </c>
      <c r="B6" s="66" t="s">
        <v>2</v>
      </c>
      <c r="C6" s="68" t="s">
        <v>3</v>
      </c>
      <c r="D6" s="70" t="s">
        <v>4</v>
      </c>
      <c r="E6" s="71"/>
      <c r="F6" s="72"/>
      <c r="G6" s="70" t="s">
        <v>5</v>
      </c>
      <c r="H6" s="71"/>
      <c r="I6" s="72"/>
    </row>
    <row r="7" spans="1:9" ht="16.5" thickBot="1" x14ac:dyDescent="0.25">
      <c r="A7" s="65"/>
      <c r="B7" s="67"/>
      <c r="C7" s="69"/>
      <c r="D7" s="2" t="s">
        <v>6</v>
      </c>
      <c r="E7" s="3" t="s">
        <v>7</v>
      </c>
      <c r="F7" s="3" t="s">
        <v>8</v>
      </c>
      <c r="G7" s="2">
        <v>2023</v>
      </c>
      <c r="H7" s="3" t="s">
        <v>7</v>
      </c>
      <c r="I7" s="3" t="s">
        <v>8</v>
      </c>
    </row>
    <row r="8" spans="1:9" ht="13.5" thickBot="1" x14ac:dyDescent="0.25">
      <c r="A8" s="4">
        <v>1</v>
      </c>
      <c r="B8" s="5">
        <v>2</v>
      </c>
      <c r="C8" s="6">
        <v>3</v>
      </c>
      <c r="D8" s="4">
        <v>4</v>
      </c>
      <c r="E8" s="5">
        <v>5</v>
      </c>
      <c r="F8" s="5">
        <v>6</v>
      </c>
      <c r="G8" s="5"/>
      <c r="H8" s="5"/>
      <c r="I8" s="5"/>
    </row>
    <row r="9" spans="1:9" ht="31.5" x14ac:dyDescent="0.2">
      <c r="A9" s="7">
        <v>1</v>
      </c>
      <c r="B9" s="8" t="s">
        <v>9</v>
      </c>
      <c r="C9" s="9" t="s">
        <v>10</v>
      </c>
      <c r="D9" s="10">
        <f t="shared" ref="D9:I9" si="0">D10+D11</f>
        <v>75111.276199464832</v>
      </c>
      <c r="E9" s="11">
        <f t="shared" si="0"/>
        <v>37417.000340104678</v>
      </c>
      <c r="F9" s="12">
        <f t="shared" si="0"/>
        <v>37694.275859360147</v>
      </c>
      <c r="G9" s="13">
        <f t="shared" si="0"/>
        <v>52362.371701793105</v>
      </c>
      <c r="H9" s="14">
        <f t="shared" si="0"/>
        <v>26181.185850896552</v>
      </c>
      <c r="I9" s="15">
        <f t="shared" si="0"/>
        <v>26181.185850896552</v>
      </c>
    </row>
    <row r="10" spans="1:9" ht="31.5" x14ac:dyDescent="0.2">
      <c r="A10" s="16" t="s">
        <v>11</v>
      </c>
      <c r="B10" s="17" t="s">
        <v>12</v>
      </c>
      <c r="C10" s="18" t="s">
        <v>10</v>
      </c>
      <c r="D10" s="19">
        <f>'[1]НВВ по данным предпр.'!G70</f>
        <v>67546.056347409351</v>
      </c>
      <c r="E10" s="20">
        <f>D10/2</f>
        <v>33773.028173704675</v>
      </c>
      <c r="F10" s="21">
        <f>D10-E10</f>
        <v>33773.028173704675</v>
      </c>
      <c r="G10" s="22">
        <f>'[1]НВВ по данным экспертов'!G70</f>
        <v>52362.371701793105</v>
      </c>
      <c r="H10" s="23">
        <f>G10/2</f>
        <v>26181.185850896552</v>
      </c>
      <c r="I10" s="23">
        <f>G10-H10</f>
        <v>26181.185850896552</v>
      </c>
    </row>
    <row r="11" spans="1:9" ht="47.25" x14ac:dyDescent="0.2">
      <c r="A11" s="16" t="s">
        <v>13</v>
      </c>
      <c r="B11" s="17" t="s">
        <v>14</v>
      </c>
      <c r="C11" s="18" t="s">
        <v>10</v>
      </c>
      <c r="D11" s="19">
        <f>'[1]НВВ по данным предпр.'!G71</f>
        <v>7565.2198520554739</v>
      </c>
      <c r="E11" s="21">
        <f>'[1]НВВ на потери'!G13</f>
        <v>3643.9721664000003</v>
      </c>
      <c r="F11" s="21">
        <f>D11-E11</f>
        <v>3921.2476856554736</v>
      </c>
      <c r="G11" s="22">
        <f>'[1]НВВ по данным экспертов'!G71</f>
        <v>0</v>
      </c>
      <c r="H11" s="23">
        <f>'[1]НВВ на потери'!J13</f>
        <v>0</v>
      </c>
      <c r="I11" s="23">
        <f>G11-H11</f>
        <v>0</v>
      </c>
    </row>
    <row r="12" spans="1:9" ht="15.75" x14ac:dyDescent="0.2">
      <c r="A12" s="16">
        <v>2</v>
      </c>
      <c r="B12" s="17" t="s">
        <v>15</v>
      </c>
      <c r="C12" s="18" t="s">
        <v>16</v>
      </c>
      <c r="D12" s="24">
        <v>4.47</v>
      </c>
      <c r="E12" s="25">
        <f>D12</f>
        <v>4.47</v>
      </c>
      <c r="F12" s="26">
        <f>D12</f>
        <v>4.47</v>
      </c>
      <c r="G12" s="27"/>
      <c r="H12" s="28">
        <f>G12</f>
        <v>0</v>
      </c>
      <c r="I12" s="29">
        <f>G12</f>
        <v>0</v>
      </c>
    </row>
    <row r="13" spans="1:9" ht="63" x14ac:dyDescent="0.2">
      <c r="A13" s="16">
        <v>3</v>
      </c>
      <c r="B13" s="17" t="s">
        <v>17</v>
      </c>
      <c r="C13" s="18" t="s">
        <v>18</v>
      </c>
      <c r="D13" s="30">
        <f>E13+F13</f>
        <v>23252.494189357749</v>
      </c>
      <c r="E13" s="25">
        <f>'[1]Баланс энергии'!$W$21-'[1]Баланс энергии'!$W$23</f>
        <v>11755.410000000002</v>
      </c>
      <c r="F13" s="26">
        <f>'[1]Баланс энергии'!$AB$21-'[1]Баланс энергии'!$AB$23</f>
        <v>11497.084189357745</v>
      </c>
      <c r="G13" s="31">
        <f>H13+I13</f>
        <v>0</v>
      </c>
      <c r="H13" s="28">
        <f>'[1]Баланс энергии'!$AL$21-'[1]Баланс энергии'!$AL$23</f>
        <v>0</v>
      </c>
      <c r="I13" s="29">
        <f>'[1]Баланс энергии'!$AQ$21-'[1]Баланс энергии'!$AQ$23</f>
        <v>0</v>
      </c>
    </row>
    <row r="14" spans="1:9" ht="15.75" x14ac:dyDescent="0.25">
      <c r="A14" s="32">
        <v>4</v>
      </c>
      <c r="B14" s="33" t="s">
        <v>19</v>
      </c>
      <c r="C14" s="34"/>
      <c r="D14" s="35"/>
      <c r="E14" s="36"/>
      <c r="F14" s="37"/>
      <c r="G14" s="38"/>
      <c r="H14" s="36"/>
      <c r="I14" s="37"/>
    </row>
    <row r="15" spans="1:9" ht="15.75" x14ac:dyDescent="0.2">
      <c r="A15" s="32" t="s">
        <v>20</v>
      </c>
      <c r="B15" s="33" t="s">
        <v>21</v>
      </c>
      <c r="C15" s="39" t="s">
        <v>22</v>
      </c>
      <c r="D15" s="40" t="s">
        <v>23</v>
      </c>
      <c r="E15" s="41">
        <f>ROUND(IF(E12=0,0,E10/E12/6),5)</f>
        <v>1259.2478799999999</v>
      </c>
      <c r="F15" s="42">
        <f>ROUND(IF(F12=0,0,F10/F12/6),5)</f>
        <v>1259.2478799999999</v>
      </c>
      <c r="G15" s="43" t="s">
        <v>23</v>
      </c>
      <c r="H15" s="44">
        <f>ROUND(IF(H12=0,0,H10/H12/6),5)</f>
        <v>0</v>
      </c>
      <c r="I15" s="45">
        <f>ROUND(IF(I12=0,0,I10/I12/6),5)</f>
        <v>0</v>
      </c>
    </row>
    <row r="16" spans="1:9" ht="31.5" x14ac:dyDescent="0.2">
      <c r="A16" s="32" t="s">
        <v>24</v>
      </c>
      <c r="B16" s="33" t="s">
        <v>25</v>
      </c>
      <c r="C16" s="39" t="s">
        <v>26</v>
      </c>
      <c r="D16" s="46" t="s">
        <v>23</v>
      </c>
      <c r="E16" s="41">
        <f>ROUND(IF(E13=0,0,E11/E13),5)</f>
        <v>0.30997999999999998</v>
      </c>
      <c r="F16" s="42">
        <f>ROUND(IF(F13=0,0,F11/F13),5)</f>
        <v>0.34105999999999997</v>
      </c>
      <c r="G16" s="43" t="s">
        <v>23</v>
      </c>
      <c r="H16" s="44">
        <f>ROUND(IF(H13=0,0,H11/H13),5)</f>
        <v>0</v>
      </c>
      <c r="I16" s="45">
        <f>ROUND(IF(I13=0,0,I11/I13),5)</f>
        <v>0</v>
      </c>
    </row>
    <row r="17" spans="1:9" ht="16.5" thickBot="1" x14ac:dyDescent="0.25">
      <c r="A17" s="47">
        <v>5</v>
      </c>
      <c r="B17" s="48" t="s">
        <v>27</v>
      </c>
      <c r="C17" s="49" t="s">
        <v>26</v>
      </c>
      <c r="D17" s="50" t="s">
        <v>23</v>
      </c>
      <c r="E17" s="51">
        <f>ROUND(IF(E13=0,0,E9/E13),5)</f>
        <v>3.18296</v>
      </c>
      <c r="F17" s="52">
        <f>ROUND(IF(F13=0,0,F9/F13),5)</f>
        <v>3.2785899999999999</v>
      </c>
      <c r="G17" s="53" t="s">
        <v>23</v>
      </c>
      <c r="H17" s="54">
        <f>ROUND(IF(H13=0,0,H9/H13),5)</f>
        <v>0</v>
      </c>
      <c r="I17" s="55">
        <f>ROUND(IF(I13=0,0,I9/I13),5)</f>
        <v>0</v>
      </c>
    </row>
    <row r="18" spans="1:9" ht="18.75" customHeight="1" x14ac:dyDescent="0.2"/>
    <row r="19" spans="1:9" ht="18.75" x14ac:dyDescent="0.3">
      <c r="A19" s="73" t="s">
        <v>28</v>
      </c>
      <c r="B19" s="73"/>
      <c r="C19" s="74" t="str">
        <f>'[1]Инф-я'!$C$21</f>
        <v>Окунев Василий Михайлович</v>
      </c>
      <c r="D19" s="74"/>
      <c r="E19" s="74"/>
    </row>
    <row r="21" spans="1:9" outlineLevel="1" x14ac:dyDescent="0.2">
      <c r="A21" s="75" t="s">
        <v>29</v>
      </c>
      <c r="B21" s="75"/>
      <c r="C21" s="75"/>
      <c r="D21" s="75"/>
      <c r="E21" s="75"/>
      <c r="F21" s="75"/>
      <c r="G21" s="75"/>
      <c r="H21" s="75"/>
    </row>
    <row r="22" spans="1:9" outlineLevel="1" x14ac:dyDescent="0.2">
      <c r="A22" s="76" t="s">
        <v>30</v>
      </c>
      <c r="B22" s="61" t="s">
        <v>31</v>
      </c>
      <c r="C22" s="61" t="s">
        <v>7</v>
      </c>
      <c r="D22" s="61"/>
      <c r="E22" s="61"/>
      <c r="F22" s="61" t="s">
        <v>8</v>
      </c>
      <c r="G22" s="61"/>
      <c r="H22" s="61"/>
    </row>
    <row r="23" spans="1:9" outlineLevel="1" x14ac:dyDescent="0.2">
      <c r="A23" s="76"/>
      <c r="B23" s="61"/>
      <c r="C23" s="61" t="s">
        <v>19</v>
      </c>
      <c r="D23" s="61"/>
      <c r="E23" s="61" t="s">
        <v>27</v>
      </c>
      <c r="F23" s="61" t="s">
        <v>19</v>
      </c>
      <c r="G23" s="61"/>
      <c r="H23" s="61" t="s">
        <v>27</v>
      </c>
    </row>
    <row r="24" spans="1:9" ht="63.75" outlineLevel="1" x14ac:dyDescent="0.2">
      <c r="A24" s="76"/>
      <c r="B24" s="61"/>
      <c r="C24" s="59" t="s">
        <v>32</v>
      </c>
      <c r="D24" s="59" t="s">
        <v>25</v>
      </c>
      <c r="E24" s="61"/>
      <c r="F24" s="59" t="s">
        <v>32</v>
      </c>
      <c r="G24" s="59" t="s">
        <v>25</v>
      </c>
      <c r="H24" s="61"/>
    </row>
    <row r="25" spans="1:9" outlineLevel="1" x14ac:dyDescent="0.2">
      <c r="A25" s="76"/>
      <c r="B25" s="61"/>
      <c r="C25" s="59" t="s">
        <v>33</v>
      </c>
      <c r="D25" s="59" t="s">
        <v>34</v>
      </c>
      <c r="E25" s="59" t="s">
        <v>34</v>
      </c>
      <c r="F25" s="59" t="s">
        <v>33</v>
      </c>
      <c r="G25" s="59" t="s">
        <v>34</v>
      </c>
      <c r="H25" s="59" t="s">
        <v>34</v>
      </c>
    </row>
    <row r="26" spans="1:9" outlineLevel="1" x14ac:dyDescent="0.2">
      <c r="A26" s="60">
        <v>1</v>
      </c>
      <c r="B26" s="59">
        <v>2</v>
      </c>
      <c r="C26" s="59">
        <v>3</v>
      </c>
      <c r="D26" s="59">
        <v>4</v>
      </c>
      <c r="E26" s="59">
        <v>5</v>
      </c>
      <c r="F26" s="59">
        <v>6</v>
      </c>
      <c r="G26" s="59">
        <v>7</v>
      </c>
      <c r="H26" s="59">
        <v>8</v>
      </c>
    </row>
    <row r="27" spans="1:9" ht="25.5" outlineLevel="1" x14ac:dyDescent="0.2">
      <c r="A27" s="60">
        <v>1</v>
      </c>
      <c r="B27" s="56" t="str">
        <f>CONCATENATE("Филиал ПАО МРСК Центра и Приволжья - ",'[1]Инф-я'!C14)</f>
        <v>Филиал ПАО МРСК Центра и Приволжья - ООО "Энергетик"</v>
      </c>
      <c r="C27" s="57">
        <v>0</v>
      </c>
      <c r="D27" s="57">
        <v>0</v>
      </c>
      <c r="E27" s="57">
        <v>0</v>
      </c>
      <c r="F27" s="57">
        <f>I15</f>
        <v>0</v>
      </c>
      <c r="G27" s="57">
        <f>I16</f>
        <v>0</v>
      </c>
      <c r="H27" s="57">
        <f>I17</f>
        <v>0</v>
      </c>
    </row>
  </sheetData>
  <mergeCells count="18">
    <mergeCell ref="A19:B19"/>
    <mergeCell ref="C19:E19"/>
    <mergeCell ref="A21:H21"/>
    <mergeCell ref="A22:A25"/>
    <mergeCell ref="B22:B25"/>
    <mergeCell ref="A2:I2"/>
    <mergeCell ref="A4:I4"/>
    <mergeCell ref="A6:A7"/>
    <mergeCell ref="B6:B7"/>
    <mergeCell ref="C6:C7"/>
    <mergeCell ref="D6:F6"/>
    <mergeCell ref="G6:I6"/>
    <mergeCell ref="C22:E22"/>
    <mergeCell ref="F22:H22"/>
    <mergeCell ref="C23:D23"/>
    <mergeCell ref="E23:E24"/>
    <mergeCell ref="F23:G23"/>
    <mergeCell ref="H23:H2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EconomPC</dc:creator>
  <cp:lastModifiedBy>EconomPC</cp:lastModifiedBy>
  <cp:lastPrinted>2022-09-19T12:00:02Z</cp:lastPrinted>
  <dcterms:created xsi:type="dcterms:W3CDTF">2022-09-19T11:47:29Z</dcterms:created>
  <dcterms:modified xsi:type="dcterms:W3CDTF">2022-09-22T10:47:04Z</dcterms:modified>
</cp:coreProperties>
</file>