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лавБух Тех\Desktop\"/>
    </mc:Choice>
  </mc:AlternateContent>
  <xr:revisionPtr revIDLastSave="0" documentId="8_{C15FEA0C-984B-4224-B435-9AA781AC89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F13" i="1"/>
  <c r="E13" i="1"/>
  <c r="E16" i="1" s="1"/>
  <c r="F12" i="1"/>
  <c r="E12" i="1"/>
  <c r="D11" i="1"/>
  <c r="F11" i="1" s="1"/>
  <c r="D10" i="1"/>
  <c r="E10" i="1" s="1"/>
  <c r="E9" i="1" s="1"/>
  <c r="A4" i="1"/>
  <c r="E17" i="1" l="1"/>
  <c r="E15" i="1"/>
  <c r="D9" i="1"/>
  <c r="F16" i="1"/>
  <c r="D13" i="1"/>
  <c r="F10" i="1"/>
  <c r="F9" i="1" s="1"/>
  <c r="F17" i="1" s="1"/>
  <c r="F15" i="1" l="1"/>
</calcChain>
</file>

<file path=xl/sharedStrings.xml><?xml version="1.0" encoding="utf-8"?>
<sst xmlns="http://schemas.openxmlformats.org/spreadsheetml/2006/main" count="33" uniqueCount="28">
  <si>
    <t>Расчет индивидуальных тарифов на 2021 год долгосрочного периода регулирования 2020 - 2024 годы</t>
  </si>
  <si>
    <t>№ п./п.</t>
  </si>
  <si>
    <t>Показатели</t>
  </si>
  <si>
    <t>Ед. изм.</t>
  </si>
  <si>
    <t>По расчету организации</t>
  </si>
  <si>
    <t>2021 год</t>
  </si>
  <si>
    <t>1 полугодие</t>
  </si>
  <si>
    <t>2 полугодие</t>
  </si>
  <si>
    <t>Необходимая валовая выручка на передачу электрической энергии, всего, в том числе:</t>
  </si>
  <si>
    <t>тыс. руб.</t>
  </si>
  <si>
    <t>1.1.</t>
  </si>
  <si>
    <t>Необходимая валовая выручка на содержание электрических сетей</t>
  </si>
  <si>
    <t>1.2.</t>
  </si>
  <si>
    <t>Необходимая валовая выручка на оплату технологического расхода (потерь) электрической энергии</t>
  </si>
  <si>
    <t xml:space="preserve">Договорная мощность </t>
  </si>
  <si>
    <t>МВт</t>
  </si>
  <si>
    <t>Полезный отпуск электрической энергии за исключением перетока в сети филиала «Владимирэнерго» ПАО «МРСК Центра и Приволжья»</t>
  </si>
  <si>
    <t>тыс. кВт ч.</t>
  </si>
  <si>
    <t>Двухставочный тариф</t>
  </si>
  <si>
    <t>4.1.</t>
  </si>
  <si>
    <t>ставка на содержание электрических сетей</t>
  </si>
  <si>
    <t>руб./кВт мес</t>
  </si>
  <si>
    <t>х</t>
  </si>
  <si>
    <t>4.2.</t>
  </si>
  <si>
    <t>ставка на оплату технологического расхода (потерь)</t>
  </si>
  <si>
    <t>руб./кВт ч.</t>
  </si>
  <si>
    <t>Одноставочный тариф</t>
  </si>
  <si>
    <t>Руководитель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</si>
</sst>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6" formatCode="#,##0.0000"/>
    <numFmt numFmtId="167" formatCode="#,##0.00000"/>
  </numFmts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horizontal="center" vertical="center"/>
    </xf>
    <xf numFmtId="166" fontId="4" fillId="2" borderId="2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0" borderId="28" xfId="0" applyFont="1" applyBorder="1"/>
    <xf numFmtId="0" fontId="5" fillId="0" borderId="29" xfId="0" applyFont="1" applyBorder="1"/>
    <xf numFmtId="0" fontId="2" fillId="0" borderId="23" xfId="0" applyFont="1" applyBorder="1" applyAlignment="1">
      <alignment horizontal="center" vertical="center" wrapText="1"/>
    </xf>
    <xf numFmtId="167" fontId="2" fillId="2" borderId="25" xfId="0" applyNumberFormat="1" applyFont="1" applyFill="1" applyBorder="1" applyAlignment="1">
      <alignment horizontal="center" vertical="center"/>
    </xf>
    <xf numFmtId="167" fontId="2" fillId="2" borderId="29" xfId="0" applyNumberFormat="1" applyFont="1" applyFill="1" applyBorder="1" applyAlignment="1">
      <alignment horizontal="center" vertical="center"/>
    </xf>
    <xf numFmtId="167" fontId="2" fillId="2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167" fontId="2" fillId="2" borderId="33" xfId="0" applyNumberFormat="1" applyFont="1" applyFill="1" applyBorder="1" applyAlignment="1">
      <alignment horizontal="center" vertical="center"/>
    </xf>
    <xf numFmtId="167" fontId="2" fillId="2" borderId="34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86;&#1088;&#1080;%20&#1040;&#1091;&#1076;&#1080;&#1090;\2020\&#1069;&#1085;&#1077;&#1088;&#1075;&#1077;&#1090;&#1080;&#1082;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Соответствие критериям"/>
      <sheetName val="Баланс энергии"/>
      <sheetName val="Баланс мощности"/>
      <sheetName val="УЕ ВЛЭП  2018-2021"/>
      <sheetName val="УЕ ТП 2018-2021"/>
      <sheetName val="Расчет аморт. max срок "/>
      <sheetName val="Расчет аморт. max срок  (эксп)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прим при УСНО"/>
      <sheetName val="Негативное возд. на окр. среду "/>
      <sheetName val="Услуги ФСК"/>
      <sheetName val="Прочие НР"/>
      <sheetName val=" КВЛ"/>
      <sheetName val="Выпадающий доход"/>
      <sheetName val="Расчет выпадающих до 15 кВт"/>
      <sheetName val="Расчет вып до 15 кВт (экспр)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2019г."/>
      <sheetName val="Возврат заемных средств"/>
      <sheetName val="Корр. ПР"/>
      <sheetName val="Корр. ПО"/>
      <sheetName val="∆НВВ сод"/>
      <sheetName val="Корр. НР"/>
      <sheetName val="Корр. ИП"/>
      <sheetName val="корр НВВ по факт"/>
      <sheetName val="∆ЭП"/>
      <sheetName val="Расходы ком. учет"/>
      <sheetName val="Корр. КНК"/>
      <sheetName val="НВВ на потери"/>
      <sheetName val="Подконтрольные расходы"/>
      <sheetName val=" НВВ содержание"/>
      <sheetName val="НВВ по данным предпр."/>
      <sheetName val="НВВ по данным экспертов"/>
      <sheetName val="НВВ для шаблона ЕИАС отчет"/>
      <sheetName val="Тарифы"/>
      <sheetName val="НВВ для шаблона ЕИАС предел"/>
      <sheetName val="Форма 1.1"/>
      <sheetName val="Форма 1.2"/>
      <sheetName val="Форма 2.1"/>
      <sheetName val="Форма 2.2"/>
      <sheetName val="форма 2.3"/>
      <sheetName val="форма 2.4"/>
      <sheetName val="форма 3 "/>
      <sheetName val="TEHSHEET"/>
    </sheetNames>
    <sheetDataSet>
      <sheetData sheetId="0">
        <row r="13">
          <cell r="C13" t="str">
            <v>ООО "Энергетик"</v>
          </cell>
        </row>
        <row r="21">
          <cell r="C21" t="str">
            <v>Окунев Василий Михайлович</v>
          </cell>
        </row>
      </sheetData>
      <sheetData sheetId="1"/>
      <sheetData sheetId="2">
        <row r="21">
          <cell r="W21">
            <v>10984.047569858889</v>
          </cell>
          <cell r="AB21">
            <v>11012.664707942093</v>
          </cell>
        </row>
        <row r="23">
          <cell r="W23">
            <v>0</v>
          </cell>
          <cell r="AB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9">
          <cell r="G69">
            <v>63047.918272365685</v>
          </cell>
        </row>
        <row r="70">
          <cell r="G70">
            <v>10020.878156751944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A2" sqref="A2:F2"/>
    </sheetView>
  </sheetViews>
  <sheetFormatPr defaultRowHeight="15" x14ac:dyDescent="0.25"/>
  <cols>
    <col min="1" max="1" width="4.28515625" customWidth="1"/>
    <col min="2" max="2" width="69.42578125" customWidth="1"/>
    <col min="4" max="6" width="12.140625" customWidth="1"/>
  </cols>
  <sheetData>
    <row r="2" spans="1:6" ht="48" customHeight="1" x14ac:dyDescent="0.3">
      <c r="A2" s="1" t="s">
        <v>0</v>
      </c>
      <c r="B2" s="1"/>
      <c r="C2" s="1"/>
      <c r="D2" s="1"/>
      <c r="E2" s="1"/>
      <c r="F2" s="1"/>
    </row>
    <row r="3" spans="1:6" ht="5.25" customHeight="1" x14ac:dyDescent="0.3">
      <c r="A3" s="2"/>
      <c r="B3" s="2"/>
      <c r="C3" s="2"/>
      <c r="D3" s="2"/>
      <c r="E3" s="2"/>
      <c r="F3" s="2"/>
    </row>
    <row r="4" spans="1:6" ht="18.75" x14ac:dyDescent="0.3">
      <c r="A4" s="3" t="str">
        <f>'[1]Инф-я'!C13</f>
        <v>ООО "Энергетик"</v>
      </c>
      <c r="B4" s="3"/>
      <c r="C4" s="3"/>
      <c r="D4" s="3"/>
      <c r="E4" s="3"/>
      <c r="F4" s="3"/>
    </row>
    <row r="5" spans="1:6" ht="15.75" thickBot="1" x14ac:dyDescent="0.3"/>
    <row r="6" spans="1:6" ht="39" customHeight="1" thickBot="1" x14ac:dyDescent="0.3">
      <c r="A6" s="4" t="s">
        <v>1</v>
      </c>
      <c r="B6" s="5" t="s">
        <v>2</v>
      </c>
      <c r="C6" s="6" t="s">
        <v>3</v>
      </c>
      <c r="D6" s="7" t="s">
        <v>4</v>
      </c>
      <c r="E6" s="8"/>
      <c r="F6" s="9"/>
    </row>
    <row r="7" spans="1:6" ht="32.25" thickBot="1" x14ac:dyDescent="0.3">
      <c r="A7" s="10"/>
      <c r="B7" s="11"/>
      <c r="C7" s="12"/>
      <c r="D7" s="13" t="s">
        <v>5</v>
      </c>
      <c r="E7" s="14" t="s">
        <v>6</v>
      </c>
      <c r="F7" s="14" t="s">
        <v>7</v>
      </c>
    </row>
    <row r="8" spans="1:6" ht="11.45" customHeight="1" thickBot="1" x14ac:dyDescent="0.3">
      <c r="A8" s="15">
        <v>1</v>
      </c>
      <c r="B8" s="16">
        <v>2</v>
      </c>
      <c r="C8" s="17">
        <v>3</v>
      </c>
      <c r="D8" s="15">
        <v>4</v>
      </c>
      <c r="E8" s="16">
        <v>5</v>
      </c>
      <c r="F8" s="16">
        <v>6</v>
      </c>
    </row>
    <row r="9" spans="1:6" ht="33.75" customHeight="1" x14ac:dyDescent="0.25">
      <c r="A9" s="18">
        <v>1</v>
      </c>
      <c r="B9" s="19" t="s">
        <v>8</v>
      </c>
      <c r="C9" s="20" t="s">
        <v>9</v>
      </c>
      <c r="D9" s="21">
        <f t="shared" ref="D9:F9" si="0">D10+D11</f>
        <v>73068.796429117632</v>
      </c>
      <c r="E9" s="22">
        <f t="shared" si="0"/>
        <v>40469.535049801132</v>
      </c>
      <c r="F9" s="23">
        <f t="shared" si="0"/>
        <v>32599.261379316496</v>
      </c>
    </row>
    <row r="10" spans="1:6" ht="33.75" customHeight="1" x14ac:dyDescent="0.25">
      <c r="A10" s="24" t="s">
        <v>10</v>
      </c>
      <c r="B10" s="25" t="s">
        <v>11</v>
      </c>
      <c r="C10" s="26" t="s">
        <v>9</v>
      </c>
      <c r="D10" s="27">
        <f>'[1]НВВ по данным предпр.'!G69</f>
        <v>63047.918272365685</v>
      </c>
      <c r="E10" s="28">
        <f>D10*0.55</f>
        <v>34676.355049801132</v>
      </c>
      <c r="F10" s="29">
        <f>D10-E10</f>
        <v>28371.563222564553</v>
      </c>
    </row>
    <row r="11" spans="1:6" ht="33.75" customHeight="1" x14ac:dyDescent="0.25">
      <c r="A11" s="24" t="s">
        <v>12</v>
      </c>
      <c r="B11" s="25" t="s">
        <v>13</v>
      </c>
      <c r="C11" s="26" t="s">
        <v>9</v>
      </c>
      <c r="D11" s="27">
        <f>'[1]НВВ по данным предпр.'!G70</f>
        <v>10020.878156751944</v>
      </c>
      <c r="E11" s="28">
        <v>5793.18</v>
      </c>
      <c r="F11" s="29">
        <f>D11-E11</f>
        <v>4227.6981567519433</v>
      </c>
    </row>
    <row r="12" spans="1:6" ht="33.75" customHeight="1" x14ac:dyDescent="0.25">
      <c r="A12" s="24">
        <v>2</v>
      </c>
      <c r="B12" s="25" t="s">
        <v>14</v>
      </c>
      <c r="C12" s="26" t="s">
        <v>15</v>
      </c>
      <c r="D12" s="28">
        <v>4.47</v>
      </c>
      <c r="E12" s="30">
        <f>D12</f>
        <v>4.47</v>
      </c>
      <c r="F12" s="31">
        <f>D12</f>
        <v>4.47</v>
      </c>
    </row>
    <row r="13" spans="1:6" ht="33.75" customHeight="1" x14ac:dyDescent="0.25">
      <c r="A13" s="24">
        <v>3</v>
      </c>
      <c r="B13" s="25" t="s">
        <v>16</v>
      </c>
      <c r="C13" s="26" t="s">
        <v>17</v>
      </c>
      <c r="D13" s="30">
        <f>E13+F13</f>
        <v>21996.71227780098</v>
      </c>
      <c r="E13" s="30">
        <f>'[1]Баланс энергии'!$W$21-'[1]Баланс энергии'!$W$23</f>
        <v>10984.047569858889</v>
      </c>
      <c r="F13" s="31">
        <f>'[1]Баланс энергии'!$AB$21-'[1]Баланс энергии'!$AB$23</f>
        <v>11012.664707942093</v>
      </c>
    </row>
    <row r="14" spans="1:6" ht="33.75" customHeight="1" x14ac:dyDescent="0.25">
      <c r="A14" s="32">
        <v>4</v>
      </c>
      <c r="B14" s="33" t="s">
        <v>18</v>
      </c>
      <c r="C14" s="34"/>
      <c r="D14" s="35"/>
      <c r="E14" s="36"/>
      <c r="F14" s="37"/>
    </row>
    <row r="15" spans="1:6" ht="33.75" customHeight="1" x14ac:dyDescent="0.25">
      <c r="A15" s="32" t="s">
        <v>19</v>
      </c>
      <c r="B15" s="33" t="s">
        <v>20</v>
      </c>
      <c r="C15" s="38" t="s">
        <v>21</v>
      </c>
      <c r="D15" s="39" t="s">
        <v>22</v>
      </c>
      <c r="E15" s="39">
        <f>ROUND(IF(E12=0,0,E10/E12/6),5)</f>
        <v>1292.9289699999999</v>
      </c>
      <c r="F15" s="40">
        <f>ROUND(IF(F12=0,0,F10/F12/6),5)</f>
        <v>1057.8509799999999</v>
      </c>
    </row>
    <row r="16" spans="1:6" ht="33.75" customHeight="1" x14ac:dyDescent="0.25">
      <c r="A16" s="32" t="s">
        <v>23</v>
      </c>
      <c r="B16" s="33" t="s">
        <v>24</v>
      </c>
      <c r="C16" s="38" t="s">
        <v>25</v>
      </c>
      <c r="D16" s="39" t="s">
        <v>22</v>
      </c>
      <c r="E16" s="41">
        <f>ROUND(IF(E13=0,0,E11/E13),5)</f>
        <v>0.52742</v>
      </c>
      <c r="F16" s="41">
        <f>ROUND(IF(F13=0,0,F11/F13),5)</f>
        <v>0.38389000000000001</v>
      </c>
    </row>
    <row r="17" spans="1:6" ht="33.75" customHeight="1" thickBot="1" x14ac:dyDescent="0.3">
      <c r="A17" s="42">
        <v>5</v>
      </c>
      <c r="B17" s="43" t="s">
        <v>26</v>
      </c>
      <c r="C17" s="44" t="s">
        <v>25</v>
      </c>
      <c r="D17" s="45" t="s">
        <v>22</v>
      </c>
      <c r="E17" s="46">
        <f>ROUND(IF(E13=0,0,E9/E13),5)</f>
        <v>3.6843900000000001</v>
      </c>
      <c r="F17" s="46">
        <f>ROUND(IF(F13=0,0,F9/F13),5)</f>
        <v>2.9601600000000001</v>
      </c>
    </row>
    <row r="19" spans="1:6" ht="18.75" customHeight="1" x14ac:dyDescent="0.3">
      <c r="A19" s="47" t="s">
        <v>27</v>
      </c>
      <c r="B19" s="47"/>
      <c r="C19" s="48" t="str">
        <f>'[1]Инф-я'!$C$21</f>
        <v>Окунев Василий Михайлович</v>
      </c>
      <c r="D19" s="48"/>
      <c r="E19" s="48"/>
      <c r="F19" s="48"/>
    </row>
  </sheetData>
  <mergeCells count="8">
    <mergeCell ref="C19:F19"/>
    <mergeCell ref="A19:B19"/>
    <mergeCell ref="A2:F2"/>
    <mergeCell ref="A4:F4"/>
    <mergeCell ref="A6:A7"/>
    <mergeCell ref="B6:B7"/>
    <mergeCell ref="C6:C7"/>
    <mergeCell ref="D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 Тех</dc:creator>
  <cp:lastModifiedBy>ГлавБух Тех</cp:lastModifiedBy>
  <dcterms:created xsi:type="dcterms:W3CDTF">2015-06-05T18:19:34Z</dcterms:created>
  <dcterms:modified xsi:type="dcterms:W3CDTF">2021-06-24T05:33:01Z</dcterms:modified>
</cp:coreProperties>
</file>