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5" windowHeight="975" activeTab="0"/>
  </bookViews>
  <sheets>
    <sheet name="Смета по ФЕР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Titles" localSheetId="0">'Смета по ФЕР'!$36:$36</definedName>
    <definedName name="_xlnm.Print_Area" localSheetId="0">'Смета по ФЕР'!$A$1:$K$265</definedName>
  </definedNames>
  <calcPr fullCalcOnLoad="1"/>
</workbook>
</file>

<file path=xl/sharedStrings.xml><?xml version="1.0" encoding="utf-8"?>
<sst xmlns="http://schemas.openxmlformats.org/spreadsheetml/2006/main" count="3821" uniqueCount="577">
  <si>
    <t>BabyСмета  (495) 974-1589</t>
  </si>
  <si>
    <t>_PS_</t>
  </si>
  <si>
    <t>BabyСмета</t>
  </si>
  <si>
    <t/>
  </si>
  <si>
    <t>Новая локальная смета</t>
  </si>
  <si>
    <t>Капитальный ремонт ТП 27</t>
  </si>
  <si>
    <t>МЦЦС Госстроя и Москомэкспертиза к ФЕР для г. Москва</t>
  </si>
  <si>
    <t>Сметные нормы списания</t>
  </si>
  <si>
    <t>Коды ценников</t>
  </si>
  <si>
    <t>ФЕР ремонт</t>
  </si>
  <si>
    <t>Типовой расчёт для норм 2001 года  РЕМОНТНО-СТРОИТЕЛЬНЫЕ РАБОТЫ МДС 81.33-2004 и МДС 81.25-99 без параметров УСН)</t>
  </si>
  <si>
    <t>ФЕР</t>
  </si>
  <si>
    <t>Поправки  для НБ 2001 года от ноября 2006 года</t>
  </si>
  <si>
    <t>{17631582-F3F7-49F1-A35F-08E3860FB10F}</t>
  </si>
  <si>
    <t>1</t>
  </si>
  <si>
    <t>58-18-1</t>
  </si>
  <si>
    <t>Смена обрешетки с прозорами из досок толщиной до 30 мм</t>
  </si>
  <si>
    <t>100 м2</t>
  </si>
  <si>
    <t>ФЕР, сб.58,поз.18-1</t>
  </si>
  <si>
    <t>м08-01-062-2</t>
  </si>
  <si>
    <t>)*1,25</t>
  </si>
  <si>
    <t>)*1,15</t>
  </si>
  <si>
    <t>100 м2 сменяемой обрешетки</t>
  </si>
  <si>
    <t>Ремонтно-строительные работы</t>
  </si>
  <si>
    <t>Крыши, кровли</t>
  </si>
  <si>
    <t>58</t>
  </si>
  <si>
    <t>01. Снятие досок или брусков обрешетки. 02. Перепиливание новых досок. 03. Укладка новых досок или брусков на место с пришивкой гвоздями.</t>
  </si>
  <si>
    <t>2</t>
  </si>
  <si>
    <t>12-01-007-3</t>
  </si>
  <si>
    <t>Устройство кровель из волнистых асбестоцементных листов унифицированного профиля по готовым прогонам</t>
  </si>
  <si>
    <t>ФЕР сб.12,гл.01,табл.007,поз.3</t>
  </si>
  <si>
    <t>100 м2 кровли</t>
  </si>
  <si>
    <t>Общестроительные работы</t>
  </si>
  <si>
    <t>Кровли</t>
  </si>
  <si>
    <t>12</t>
  </si>
  <si>
    <t>3</t>
  </si>
  <si>
    <t>12-01-001-1</t>
  </si>
  <si>
    <t>Устройство кровель скатных из трех слоев кровельных рулонных материалов: на битумной мастике</t>
  </si>
  <si>
    <t>ФЕР сб.12,гл.01,табл.001,поз.1</t>
  </si>
  <si>
    <t>01. Hаклейка рулонных материалов на битумной мастике (нормы 1, 2) или методом подплавления мастичного слоя газопламенными горелками (нормы 3-5). 02. Защита рулонного кровельного ковра гравием на битумной мастике (нормы 2, 3, 7).</t>
  </si>
  <si>
    <t>4</t>
  </si>
  <si>
    <t>11-01-002-1</t>
  </si>
  <si>
    <t>Устройство подстилающих слоев песчаных</t>
  </si>
  <si>
    <t>1 м3</t>
  </si>
  <si>
    <t>Доп.ФЕР вып.1,сб.11,гл.01,табл.002,поз.1</t>
  </si>
  <si>
    <t>1 м3 подстилающего слоя</t>
  </si>
  <si>
    <t>Полы</t>
  </si>
  <si>
    <t>11</t>
  </si>
  <si>
    <t>5</t>
  </si>
  <si>
    <t>11-01-002-4</t>
  </si>
  <si>
    <t>Устройство подстилающих слоев щебеночных</t>
  </si>
  <si>
    <t>Доп.ФЕР вып.1,сб.11,гл.01,табл.002,поз.4</t>
  </si>
  <si>
    <t>6</t>
  </si>
  <si>
    <t>11-01-014-1</t>
  </si>
  <si>
    <t>Устройство полов бетонных толщиной 100 мм</t>
  </si>
  <si>
    <t>ФЕР сб.11,гл.01,табл.014,поз.1</t>
  </si>
  <si>
    <t>100 м2 пола</t>
  </si>
  <si>
    <t>7</t>
  </si>
  <si>
    <t>15-02-016-1</t>
  </si>
  <si>
    <t>Оштукатуривание поверхностей цементно-известковым или цементным раствором по камню и бетону простое стен</t>
  </si>
  <si>
    <t>ФЕР сб.15,гл.02,табл.016,поз.1</t>
  </si>
  <si>
    <t>100 м2 оштукатуриваемой поверхности</t>
  </si>
  <si>
    <t>Отделочные работы</t>
  </si>
  <si>
    <t>15</t>
  </si>
  <si>
    <t>01. Hабивка полос штукатурной сетки в местах примыканий. 02. Hанесение раствора на поверхности с разравниванием и затиркой накрывочного слоя. 03. Оштукатуривание откосов ниш отопления. 04. Обмазка раствором коробок, наличников и плинтусов.</t>
  </si>
  <si>
    <t>8</t>
  </si>
  <si>
    <t>15-04-024-1</t>
  </si>
  <si>
    <t>Простая окраска масляными составами по дереву стен</t>
  </si>
  <si>
    <t>ФЕР сб.15,гл.04,табл.024,поз.1</t>
  </si>
  <si>
    <t>100 м2 окрашиваемой поверхности</t>
  </si>
  <si>
    <t>9</t>
  </si>
  <si>
    <t>10-01-039-1</t>
  </si>
  <si>
    <t>Установка блоков в наружных и внутренних дверных проемах в каменных стенах площадью проема до 3 м2</t>
  </si>
  <si>
    <t>ФЕР сб.10,гл.01,табл.039,поз.1</t>
  </si>
  <si>
    <t>100 м2 проемов</t>
  </si>
  <si>
    <t>Деревянные конструкции</t>
  </si>
  <si>
    <t>10</t>
  </si>
  <si>
    <t>01. Осмолка и обивка коробок толем (нормы 1, 2, 5). 02. Установка блоков. 03. Установка наличников (нормы 3, 4). 04. Установка приборов.</t>
  </si>
  <si>
    <t>52-2-1</t>
  </si>
  <si>
    <t>Усиление фундаментов цементацией</t>
  </si>
  <si>
    <t>100 м3</t>
  </si>
  <si>
    <t>ФЕР, сб.52,поз.2-1</t>
  </si>
  <si>
    <t>100 м3 фундамента</t>
  </si>
  <si>
    <t>Фундаменты</t>
  </si>
  <si>
    <t>52</t>
  </si>
  <si>
    <t>м08-01-087-2</t>
  </si>
  <si>
    <t>Ограждения, плиты и металлические конструкции под оборудование:  Плита проходная асбестоцементная или стальная для установки трансформаторов тока, проходных изоляторов или прохода шин</t>
  </si>
  <si>
    <t>м2</t>
  </si>
  <si>
    <t>ФЕРм,сб.08,гл.01,табл.087,поз.2</t>
  </si>
  <si>
    <t>Монтажные работы</t>
  </si>
  <si>
    <t>Электромонтажные работы на других объектах сборник м08</t>
  </si>
  <si>
    <t>45-1</t>
  </si>
  <si>
    <t>1. Изготовление. 2. Установка.</t>
  </si>
  <si>
    <t>м08-01-087-3</t>
  </si>
  <si>
    <t>Ограждения, плиты и металлические конструкции под оборудование:  Металлические конструкции</t>
  </si>
  <si>
    <t>т</t>
  </si>
  <si>
    <t>ФЕРм,сб.08,гл.01,табл.087,поз.3</t>
  </si>
  <si>
    <t>Монтаж оборудования</t>
  </si>
  <si>
    <t>14</t>
  </si>
  <si>
    <t>м08-01-068-1</t>
  </si>
  <si>
    <t>Шины сборные – одна полоса в фазе:  Шина медная или алюминиевая, сечение, мм2, до 250</t>
  </si>
  <si>
    <t>100 м</t>
  </si>
  <si>
    <t>ФЕРм,сб.08,гл.01,табл.068,поз.1</t>
  </si>
  <si>
    <t>Поправка: м_3.1.1  Наименование:  Демонтаж оборудование ( оборудование подлежит дальнейшему использованию, со снятием с места уста-новки, необходимой (частичной) разбор-кой и консервированием с целью длидлительного или кратковременного хране-ния)</t>
  </si>
  <si>
    <t>)*0</t>
  </si>
  <si>
    <t>)*1,25)*0,7</t>
  </si>
  <si>
    <t>)*1,15)*0,7</t>
  </si>
  <si>
    <t>Поправка: м_3.1.1</t>
  </si>
  <si>
    <t>1. Заготовка, окраска и прокладка шин. 2. Установка шинодержателей, компенсаторов и междушинных прокладок. 3. Соединение.</t>
  </si>
  <si>
    <t>м08-01-052-3</t>
  </si>
  <si>
    <t>Изоляторы:  Изолятор опорный напряжением до 10 кВ, количество точек крепления 4</t>
  </si>
  <si>
    <t>шт.</t>
  </si>
  <si>
    <t>ФЕРм,сб.08,гл.01,табл.052,поз.3</t>
  </si>
  <si>
    <t>1. Установка. 2. Присоединение.</t>
  </si>
  <si>
    <t>16</t>
  </si>
  <si>
    <t>м08-01-084-2</t>
  </si>
  <si>
    <t>Камеры сборных распределительных устройств:  Камера трансформатора напряжения, линейного ввода, разрядника или разъединителя</t>
  </si>
  <si>
    <t>ФЕРм,сб.08,гл.01,табл.084,поз.2</t>
  </si>
  <si>
    <t>)*1,2))*1,2</t>
  </si>
  <si>
    <t>Поправка: 00_МДС_35_1.2  Поправка: м_3.1.1  Поправка: 00_МДС_37_3.1</t>
  </si>
  <si>
    <t>1. Установка камеры. 2. Установка переходной пластины. 3. Присоединение.</t>
  </si>
  <si>
    <t>17</t>
  </si>
  <si>
    <t>м08-01-086-2</t>
  </si>
  <si>
    <t>Комплектные трансформаторные подстанции (КТП):  Шкаф ввода низковольтный</t>
  </si>
  <si>
    <t>шкаф</t>
  </si>
  <si>
    <t>ФЕРм,сб.08,гл.01,табл.086,поз.2</t>
  </si>
  <si>
    <t>Поправка: 00_МДС_37_3.1  Наименование:  Производство монтажных работ в существующих зданиях и сооружениях, освобожденных от оборудования и других предметов, мешающих нормальному производству работ</t>
  </si>
  <si>
    <t>)*1,25)*1,2</t>
  </si>
  <si>
    <t>)*1,15)*1,2</t>
  </si>
  <si>
    <t>Поправка: 00_МДС_37_3.1</t>
  </si>
  <si>
    <t>1. Установка шкафа или моста. 2. Установка переходных пластин. 3. Присоединение.</t>
  </si>
  <si>
    <t>18</t>
  </si>
  <si>
    <t>м08-03-524-9</t>
  </si>
  <si>
    <t>ФЕРм,сб.08,гл.03,табл.524,поз.9</t>
  </si>
  <si>
    <t>1. Изготовление и установка конструкций. 2. Установка ящиков. 3. Заземление. 4. Присоединение.</t>
  </si>
  <si>
    <t>20</t>
  </si>
  <si>
    <t>м08-03-574-9</t>
  </si>
  <si>
    <t>Разводка по устройствам и подключение жил кабелей или проводов внешней сети к блокам зажимов и к зажимам на устройствах:  Кабели или провода, сечение, мм2, до 240</t>
  </si>
  <si>
    <t>100 шт.</t>
  </si>
  <si>
    <t>ФЕРм,сб.08,гл.03,табл.574,поз.9</t>
  </si>
  <si>
    <t>100 жил</t>
  </si>
  <si>
    <t>1. Комплектование проводов. 2. Присоединение.</t>
  </si>
  <si>
    <t>21</t>
  </si>
  <si>
    <t>22</t>
  </si>
  <si>
    <t>24</t>
  </si>
  <si>
    <t>прайс лист</t>
  </si>
  <si>
    <t>Опорный изолятор ОЛК</t>
  </si>
  <si>
    <t>Прочие работы</t>
  </si>
  <si>
    <t>прочие</t>
  </si>
  <si>
    <t>25</t>
  </si>
  <si>
    <t>Шинопровод ШМ-1</t>
  </si>
  <si>
    <t>26</t>
  </si>
  <si>
    <t>ЩО70 3-22</t>
  </si>
  <si>
    <t>27</t>
  </si>
  <si>
    <t>ЩО70 3-07</t>
  </si>
  <si>
    <t>28</t>
  </si>
  <si>
    <t>КСО 393-04</t>
  </si>
  <si>
    <t>29</t>
  </si>
  <si>
    <t>КСО 2(98) сх888-600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</si>
  <si>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</si>
  <si>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</si>
  <si>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</si>
  <si>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</si>
  <si>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</si>
  <si>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</si>
  <si>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</si>
  <si>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</si>
  <si>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</si>
  <si>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</si>
  <si>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</si>
  <si>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</si>
  <si>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</si>
  <si>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</si>
  <si>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</si>
  <si>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</si>
  <si>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</si>
  <si>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</si>
  <si>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</si>
  <si>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</si>
  <si>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</si>
  <si>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</si>
  <si>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Итог</t>
  </si>
  <si>
    <t>КЗУ 1,9%</t>
  </si>
  <si>
    <t>КЗУ1,9%</t>
  </si>
  <si>
    <t>Итог1</t>
  </si>
  <si>
    <t>Непр.расх. 2%</t>
  </si>
  <si>
    <t>Непередвиденные расходы 2%</t>
  </si>
  <si>
    <t>Итог2</t>
  </si>
  <si>
    <t>НДС</t>
  </si>
  <si>
    <t>НДС (СтМат+ЭММ-ЗПМ+НР*0,1932+СП*0,15)*0,18</t>
  </si>
  <si>
    <t>Итого</t>
  </si>
  <si>
    <t>1-2.2</t>
  </si>
  <si>
    <t>Затраты труда рабочих, разряд работ 2.2</t>
  </si>
  <si>
    <t>чел.-ч</t>
  </si>
  <si>
    <t>Затраты труда машинистов</t>
  </si>
  <si>
    <t>чел.час</t>
  </si>
  <si>
    <t>030401</t>
  </si>
  <si>
    <t>483588</t>
  </si>
  <si>
    <t>Лебедки электрические, тяговым усилием до 5,79 (0,59) кH (т)</t>
  </si>
  <si>
    <t>маш.-ч</t>
  </si>
  <si>
    <t>400001</t>
  </si>
  <si>
    <t>451114</t>
  </si>
  <si>
    <t>Автомобили бортовые, грузоподъемность до 5 т</t>
  </si>
  <si>
    <t>маш.ч</t>
  </si>
  <si>
    <t>МАШ.Ч</t>
  </si>
  <si>
    <t>101-1805</t>
  </si>
  <si>
    <t>ФССЦ, сб.101,поз.1805</t>
  </si>
  <si>
    <t>Гвозди строительные</t>
  </si>
  <si>
    <t>102-0080</t>
  </si>
  <si>
    <t>ФССЦ, сб.102,поз.0080</t>
  </si>
  <si>
    <t>Пиломатериалы хвойных пород. Доски необрезные длиной 4-6.5 м, все ширины, толщиной 44 мм и более II сорта</t>
  </si>
  <si>
    <t>м3</t>
  </si>
  <si>
    <t>999-9900</t>
  </si>
  <si>
    <t>ФССЦ, сб.999,поз.9900</t>
  </si>
  <si>
    <t>Строительный мусор</t>
  </si>
  <si>
    <t>1-3.1</t>
  </si>
  <si>
    <t>Затраты труда рабочих, разряд работ 3.1</t>
  </si>
  <si>
    <t>020129</t>
  </si>
  <si>
    <t>483542</t>
  </si>
  <si>
    <t>Краны башенные при работе на других видах строительства 8 т</t>
  </si>
  <si>
    <t>021141</t>
  </si>
  <si>
    <t>483511</t>
  </si>
  <si>
    <t>Краны на автомобильном ходу мри работе на других видах строительства 10 т</t>
  </si>
  <si>
    <t>101-0036</t>
  </si>
  <si>
    <t>ФССЦ, сб.101,поз.0036</t>
  </si>
  <si>
    <t>Листы асбестоцементные волнистые унифицированного профиля 54/200 толщиной 7,5 мм</t>
  </si>
  <si>
    <t>101-0059</t>
  </si>
  <si>
    <t>ФССЦ, сб.101,поз.0059</t>
  </si>
  <si>
    <t>Детали к асбестоцементным листам волнистым среднего профиля, коньковые перекрываемые и перекрывающие (пара) КС-1 и КС-2</t>
  </si>
  <si>
    <t>100 пар</t>
  </si>
  <si>
    <t>101-0096</t>
  </si>
  <si>
    <t>ФССЦ, сб.101,поз.0096</t>
  </si>
  <si>
    <t>Болты оцинкованные диаметром резьбы 8 мм</t>
  </si>
  <si>
    <t>101-0788</t>
  </si>
  <si>
    <t>ФССЦ, сб.101,поз.0788</t>
  </si>
  <si>
    <t>Поковки оцинкованные, масса 2,825 кг</t>
  </si>
  <si>
    <t>101-0856</t>
  </si>
  <si>
    <t>ФССЦ, сб.101,поз.0856</t>
  </si>
  <si>
    <t>Рубероид кровельный с пылевидной посыпкой марки РКП-3506</t>
  </si>
  <si>
    <t>101-1875</t>
  </si>
  <si>
    <t>ФССЦ, сб.101,поз.1875</t>
  </si>
  <si>
    <t>Сталь листовая оцинкованная толщиной листа 0,7 мм</t>
  </si>
  <si>
    <t>101-1976</t>
  </si>
  <si>
    <t>ФССЦ, сб.101,поз.1976</t>
  </si>
  <si>
    <t>Примеси волокнистых веществ</t>
  </si>
  <si>
    <t>кг</t>
  </si>
  <si>
    <t>402-0004</t>
  </si>
  <si>
    <t>ФССЦ, сб.402,поз.0004</t>
  </si>
  <si>
    <t>Раствор готовый кладочный цементный марки 100</t>
  </si>
  <si>
    <t>1-3.8</t>
  </si>
  <si>
    <t>Затраты труда рабочих, разряд работ 3.8</t>
  </si>
  <si>
    <t>121011</t>
  </si>
  <si>
    <t>482000</t>
  </si>
  <si>
    <t>Котлы битумные передвижные 400 л</t>
  </si>
  <si>
    <t>101-0594</t>
  </si>
  <si>
    <t>ФССЦ, сб.101,поз.0594</t>
  </si>
  <si>
    <t>Мастика битумная кровельная горячая</t>
  </si>
  <si>
    <t>101-0852</t>
  </si>
  <si>
    <t>ФССЦ, сб.101,поз.0852</t>
  </si>
  <si>
    <t>Рубероид кровельный с крупнозернистой посыпкой марки РКК-3506</t>
  </si>
  <si>
    <t>101-0857</t>
  </si>
  <si>
    <t>ФССЦ, сб.101,поз.0857</t>
  </si>
  <si>
    <t>Рубероид подкладочный с пылевидной посыпкой РПП-300б</t>
  </si>
  <si>
    <t>1-2.5</t>
  </si>
  <si>
    <t>Затраты труда рабочих, разряд работ 2.5</t>
  </si>
  <si>
    <t>030101</t>
  </si>
  <si>
    <t>452712</t>
  </si>
  <si>
    <t>Автопогрузчики 5 т</t>
  </si>
  <si>
    <t>050102</t>
  </si>
  <si>
    <t>364321</t>
  </si>
  <si>
    <t>Компрессоры передвижные с двигателем внутреннего сгорания давлением до 686 кПа (7 ат), производительность 5 м3/мин</t>
  </si>
  <si>
    <t>331101</t>
  </si>
  <si>
    <t>483332</t>
  </si>
  <si>
    <t>Трамбовки пневматические при работе от стационарного компрессора</t>
  </si>
  <si>
    <t>408-0122</t>
  </si>
  <si>
    <t>ФССЦ, сб.408,поз.0122</t>
  </si>
  <si>
    <t>Песок природный для строительных работ средний</t>
  </si>
  <si>
    <t>411-0001</t>
  </si>
  <si>
    <t>ФССЦ, сб.411,поз.0001</t>
  </si>
  <si>
    <t>Вода</t>
  </si>
  <si>
    <t>408-0012</t>
  </si>
  <si>
    <t>ФССЦ, сб.408,поз.0012</t>
  </si>
  <si>
    <t>Щебень из природного камня для строительных работ марка 1000, фракция 40-70 мм</t>
  </si>
  <si>
    <t>408-0013</t>
  </si>
  <si>
    <t>ФССЦ, сб.408,поз.0013</t>
  </si>
  <si>
    <t>Щебень из природного камня для строительных работ марка 800, фракция 5 (3) -10 мм</t>
  </si>
  <si>
    <t>408-0015</t>
  </si>
  <si>
    <t>ФССЦ, сб.408,поз.0015</t>
  </si>
  <si>
    <t>Щебень из природного камня для строительных работ марка 800, фракция 20-40 мм</t>
  </si>
  <si>
    <t>408-9215</t>
  </si>
  <si>
    <t>ФССЦ, сб.408,поз.9215</t>
  </si>
  <si>
    <t>Клинец марки 300</t>
  </si>
  <si>
    <t>408-9218</t>
  </si>
  <si>
    <t>ФССЦ, сб.408,поз.9218</t>
  </si>
  <si>
    <t>Каменная мелочь марки 300</t>
  </si>
  <si>
    <t>1-4.0</t>
  </si>
  <si>
    <t>Затраты труда рабочих, разряд работ 4</t>
  </si>
  <si>
    <t>331801</t>
  </si>
  <si>
    <t>483380</t>
  </si>
  <si>
    <t>Комплексы вакуумные типа СО-177</t>
  </si>
  <si>
    <t>102-0114</t>
  </si>
  <si>
    <t>ФССЦ, сб.102,поз.0114</t>
  </si>
  <si>
    <t>Пиломатериалы хвойных пород. Доски обрезные длиной 2-3.75 м, шириной 75-150 мм, толщиной 25 мм IV сорта</t>
  </si>
  <si>
    <t>401-0046</t>
  </si>
  <si>
    <t>ФССЦ, сб.401,поз.0046</t>
  </si>
  <si>
    <t>Бетон тяжелый, крупность заполнителя 40 мм, класс В15 (М200)</t>
  </si>
  <si>
    <t>1-3.5</t>
  </si>
  <si>
    <t>Затраты труда рабочих, разряд работ 3.5</t>
  </si>
  <si>
    <t>031121</t>
  </si>
  <si>
    <t>483583</t>
  </si>
  <si>
    <t>Подъемники мачтовые строительные 0,5 т</t>
  </si>
  <si>
    <t>111500</t>
  </si>
  <si>
    <t>482631</t>
  </si>
  <si>
    <t>Растворонасосы 1 м3/ч</t>
  </si>
  <si>
    <t>101-0179</t>
  </si>
  <si>
    <t>ФССЦ, сб.101,поз.0179</t>
  </si>
  <si>
    <t>Гвозди строительные с плоской головкой 1.6х50 мм</t>
  </si>
  <si>
    <t>101-0219</t>
  </si>
  <si>
    <t>ФССЦ, сб.101,поз.0219</t>
  </si>
  <si>
    <t>Гипсовые вяжущие Г-3</t>
  </si>
  <si>
    <t>101-0874</t>
  </si>
  <si>
    <t>ФССЦ, сб.101,поз.0874</t>
  </si>
  <si>
    <t>Сетка тканая с квадратными ячейками N 05 без покрытия</t>
  </si>
  <si>
    <t>402-0083</t>
  </si>
  <si>
    <t>ФССЦ, сб.402,поз.0083</t>
  </si>
  <si>
    <t>Раствор готовый отделочный тяжелый, цементно-известковый 1:1:6</t>
  </si>
  <si>
    <t>1-3.2</t>
  </si>
  <si>
    <t>Затраты труда рабочих, разряд работ 3.2.</t>
  </si>
  <si>
    <t>101-0456</t>
  </si>
  <si>
    <t>ФССЦ, сб.101,поз.0456</t>
  </si>
  <si>
    <t>Краски цветные, готовые к применению для внутренних работ МА-25 розово-бежевая, светло-бежевая, светло-серая</t>
  </si>
  <si>
    <t>101-0627</t>
  </si>
  <si>
    <t>ФССЦ, сб.101,поз.0627</t>
  </si>
  <si>
    <t>Олифа комбинированная, марки К-2</t>
  </si>
  <si>
    <t>101-0639</t>
  </si>
  <si>
    <t>ФССЦ, сб.101,поз.0639</t>
  </si>
  <si>
    <t>Пемза шлаковая (щебень пористый из металлургического шлака), марка 600, фракция 5-10 мм</t>
  </si>
  <si>
    <t>101-1596</t>
  </si>
  <si>
    <t>ФССЦ, сб.101,поз.1596</t>
  </si>
  <si>
    <t>Шкурка шлифовальная двухслойная с зернистостью 40-25</t>
  </si>
  <si>
    <t>101-1667</t>
  </si>
  <si>
    <t>ФССЦ, сб.101,поз.1667</t>
  </si>
  <si>
    <t>Шпатлевка масляно-клеевая</t>
  </si>
  <si>
    <t>101-1757</t>
  </si>
  <si>
    <t>ФССЦ, сб.101,поз.1757</t>
  </si>
  <si>
    <t>Ветошь</t>
  </si>
  <si>
    <t>1-3.6</t>
  </si>
  <si>
    <t>Затраты труда рабочих, разряд работ 3.6</t>
  </si>
  <si>
    <t>101-0195</t>
  </si>
  <si>
    <t>ФССЦ, сб.101,поз.0195</t>
  </si>
  <si>
    <t>Гвозди толевые круглые 3,0x40 мм</t>
  </si>
  <si>
    <t>101-1591</t>
  </si>
  <si>
    <t>ФССЦ, сб.101,поз.1591</t>
  </si>
  <si>
    <t>Смола каменноугольная для дорожного строительства</t>
  </si>
  <si>
    <t>101-1705</t>
  </si>
  <si>
    <t>ФССЦ, сб.101,поз.1705</t>
  </si>
  <si>
    <t>Пакля пропитанная</t>
  </si>
  <si>
    <t>101-1742</t>
  </si>
  <si>
    <t>ФССЦ, сб.101,поз.1742</t>
  </si>
  <si>
    <t>Толь с крупнозернистой посыпкой гидроизоляционный марки ТГ-350</t>
  </si>
  <si>
    <t>101-1934</t>
  </si>
  <si>
    <t>ФССЦ, сб.101,поз.1934</t>
  </si>
  <si>
    <t>Ерши металлические строительные</t>
  </si>
  <si>
    <t>101-9411</t>
  </si>
  <si>
    <t>ФССЦ, сб.101,поз.9411</t>
  </si>
  <si>
    <t>Скобяные изделия</t>
  </si>
  <si>
    <t>компл.</t>
  </si>
  <si>
    <t>102-0053</t>
  </si>
  <si>
    <t>ФССЦ, сб.102,поз.0053</t>
  </si>
  <si>
    <t>Доски обрезные хвойных пород длиной 4-6,5 м, шириной 75-150 мм, толщиной 25 мм. III сорта</t>
  </si>
  <si>
    <t>203-0223</t>
  </si>
  <si>
    <t>ФССЦ, сб.203,поз.0223</t>
  </si>
  <si>
    <t>Блоки дверные с рамочными полотнами однопольные ДH 21-10, пл.2.05 м2; ДH 24-10, пл.2.35 м2</t>
  </si>
  <si>
    <t>402-0087</t>
  </si>
  <si>
    <t>ФССЦ, сб.402,поз.0087</t>
  </si>
  <si>
    <t>Раствор готовый отделочный тяжелый, известковый 1:2,0</t>
  </si>
  <si>
    <t>253000</t>
  </si>
  <si>
    <t>482620</t>
  </si>
  <si>
    <t>Растворонагнетатели</t>
  </si>
  <si>
    <t>330201</t>
  </si>
  <si>
    <t>483331</t>
  </si>
  <si>
    <t>Машины сверлильные электрические</t>
  </si>
  <si>
    <t>103-9210</t>
  </si>
  <si>
    <t>ФССЦ, сб.103,поз.9210</t>
  </si>
  <si>
    <t>Трубы водогазопроводные</t>
  </si>
  <si>
    <t>м</t>
  </si>
  <si>
    <t>402-9050</t>
  </si>
  <si>
    <t>ФССЦ, сб.402,поз.9050</t>
  </si>
  <si>
    <t>Раствор цементный</t>
  </si>
  <si>
    <t>402-9078</t>
  </si>
  <si>
    <t>ФССЦ, сб.402,поз.9078</t>
  </si>
  <si>
    <t>Раствор цементно-известковый М50</t>
  </si>
  <si>
    <t>021102</t>
  </si>
  <si>
    <t>Краны на автомобильном ходу при работе на монтаже технологического оборудования 10 т</t>
  </si>
  <si>
    <t>400002</t>
  </si>
  <si>
    <t>451115</t>
  </si>
  <si>
    <t>Автомобили бортовые, грузоподъемность до 8 т</t>
  </si>
  <si>
    <t>101-1641</t>
  </si>
  <si>
    <t>ФССЦ, сб.101,поз.1641</t>
  </si>
  <si>
    <t>Сталь угловая, равнополочная, марка стали ВСт3кп2 размером 50х50х5 мм</t>
  </si>
  <si>
    <t>101-1786</t>
  </si>
  <si>
    <t>ФССЦ, сб.101,поз.1786</t>
  </si>
  <si>
    <t>Лак битумный БТ-123</t>
  </si>
  <si>
    <t>101-1977</t>
  </si>
  <si>
    <t>ФССЦ, сб.101,поз.1977</t>
  </si>
  <si>
    <t>Болты строительные с гайками и шайбами</t>
  </si>
  <si>
    <t>040502</t>
  </si>
  <si>
    <t>344142</t>
  </si>
  <si>
    <t>Установки для сварки ручной дуговой (постоянного тока)</t>
  </si>
  <si>
    <t>101-1306</t>
  </si>
  <si>
    <t>ФССЦ, сб.101,поз.1306</t>
  </si>
  <si>
    <t>Портландцемент общестроительного назначения бездобавочный, марки 500</t>
  </si>
  <si>
    <t>101-1924</t>
  </si>
  <si>
    <t>ФССЦ, сб.101,поз.1924</t>
  </si>
  <si>
    <t>Электроды диаметром 4 мм Э42А</t>
  </si>
  <si>
    <t>101-9104</t>
  </si>
  <si>
    <t>ФССЦ, сб.101,поз.9104</t>
  </si>
  <si>
    <t>Дюбели распорные с гайкой</t>
  </si>
  <si>
    <t>201-9408</t>
  </si>
  <si>
    <t>ФССЦ, сб.201,поз.9408</t>
  </si>
  <si>
    <t>Конструкции стальные индивидуальные решетчатые сварные массой до 0,1 т</t>
  </si>
  <si>
    <t>408-0141</t>
  </si>
  <si>
    <t>ФССЦ, сб.408,поз.0141</t>
  </si>
  <si>
    <t>Песок природный для строительных растворов средний</t>
  </si>
  <si>
    <t>331002</t>
  </si>
  <si>
    <t>483318</t>
  </si>
  <si>
    <t>Станок сверлильный</t>
  </si>
  <si>
    <t>351201</t>
  </si>
  <si>
    <t>483490</t>
  </si>
  <si>
    <t>Шинотрубогибы</t>
  </si>
  <si>
    <t>101-9852</t>
  </si>
  <si>
    <t>ФССЦ, сб.101,поз.9852</t>
  </si>
  <si>
    <t>Краска</t>
  </si>
  <si>
    <t>101-9924</t>
  </si>
  <si>
    <t>ФССЦ, сб.101,поз.9924</t>
  </si>
  <si>
    <t>Шайбы пружинные</t>
  </si>
  <si>
    <t>500-9500</t>
  </si>
  <si>
    <t>ФССЦ, сб.500,поз.9500</t>
  </si>
  <si>
    <t>Бирки маркировочные</t>
  </si>
  <si>
    <t>520-0009</t>
  </si>
  <si>
    <t>ФССЦ, сб.520,поз.0009</t>
  </si>
  <si>
    <t>Прутки из алюминиевых сплавов марки АД1, круглого сечения, нормальной точности и прочности, немерной длины, диаметром 135-200 мм</t>
  </si>
  <si>
    <t>522-0051</t>
  </si>
  <si>
    <t>ФССЦ, сб.522,поз.0051</t>
  </si>
  <si>
    <t>Пруток круглый медный марки М3-Т, диаметром 20 мм</t>
  </si>
  <si>
    <t>542-0008</t>
  </si>
  <si>
    <t>ФССЦ, сб.542,поз.0008</t>
  </si>
  <si>
    <t>Аргон газообразный, сорт 1</t>
  </si>
  <si>
    <t>030408</t>
  </si>
  <si>
    <t>Лебедки электрические, тяговым усилием 156,96 (16) кH (т)</t>
  </si>
  <si>
    <t>101-1755</t>
  </si>
  <si>
    <t>ФССЦ, сб.101,поз.1755</t>
  </si>
  <si>
    <t>Сталь полосовая, марка стали СтЗсп шириной 50-200 мм толщиной 4-5 мм</t>
  </si>
  <si>
    <t>020815</t>
  </si>
  <si>
    <t>315140</t>
  </si>
  <si>
    <t>Краны мостовые электрические при работе на монтаже технологического оборудования общего назначения 50 т</t>
  </si>
  <si>
    <t>1-4.3</t>
  </si>
  <si>
    <t>Затраты труда рабочих, разряд работ 4.3</t>
  </si>
  <si>
    <t>330206</t>
  </si>
  <si>
    <t>Дрели электрические</t>
  </si>
  <si>
    <t>350451</t>
  </si>
  <si>
    <t>Прессы гидравлические с электроприводом</t>
  </si>
  <si>
    <t>101-1964</t>
  </si>
  <si>
    <t>ФССЦ, сб.101,поз.1964</t>
  </si>
  <si>
    <t>Шпагат бумажный</t>
  </si>
  <si>
    <t>101-9103</t>
  </si>
  <si>
    <t>ФССЦ, сб.101,поз.9103</t>
  </si>
  <si>
    <t>Дюбели распорные</t>
  </si>
  <si>
    <t>101-9760</t>
  </si>
  <si>
    <t>ФССЦ, сб.101,поз.9760</t>
  </si>
  <si>
    <t>Лак электроизоляционный 318</t>
  </si>
  <si>
    <t>500-9062</t>
  </si>
  <si>
    <t>ФССЦ, сб.500,поз.9062</t>
  </si>
  <si>
    <t>Hаконечники кабельные</t>
  </si>
  <si>
    <t>500-9081</t>
  </si>
  <si>
    <t>ФССЦ, сб.500,поз.9081</t>
  </si>
  <si>
    <t>Перемычки гибкие, тип ПГС-50</t>
  </si>
  <si>
    <t>500-9619</t>
  </si>
  <si>
    <t>ФССЦ, сб.500,поз.9619</t>
  </si>
  <si>
    <t>Hитки швейные</t>
  </si>
  <si>
    <t>542-9033</t>
  </si>
  <si>
    <t>ФССЦ, сб.542,поз.9033</t>
  </si>
  <si>
    <t>Вазелин технический</t>
  </si>
  <si>
    <t>544-0089</t>
  </si>
  <si>
    <t>ФССЦ, сб.544,поз.0089</t>
  </si>
  <si>
    <t>Лента липкая изоляционная на поликасиновом компаунде марки ЛСЭПЛ, шириной 20-30 мм, толщиной от 0,14 до 0,19 мм включительно</t>
  </si>
  <si>
    <t>1-4.2</t>
  </si>
  <si>
    <t>Затраты труда рабочих, разряд работ 4.2</t>
  </si>
  <si>
    <t>101-0501</t>
  </si>
  <si>
    <t>ФССЦ, сб.101,поз.0501</t>
  </si>
  <si>
    <t>Лаки канифольные КФ-965</t>
  </si>
  <si>
    <t>500-9101</t>
  </si>
  <si>
    <t>ФССЦ, сб.500,поз.9101</t>
  </si>
  <si>
    <t>Кнопки монтажные</t>
  </si>
  <si>
    <t>1000 шт.</t>
  </si>
  <si>
    <t>500-9502</t>
  </si>
  <si>
    <t>ФССЦ, сб.500,поз.9502</t>
  </si>
  <si>
    <t>Бирки-оконцеватели</t>
  </si>
  <si>
    <t>500-9623</t>
  </si>
  <si>
    <t>ФССЦ, сб.500,поз.9623</t>
  </si>
  <si>
    <t>Лента К226</t>
  </si>
  <si>
    <t>01. Устройство обрешетки (нормы 1, 2, 5, 6, 8, 9). 02. Устройство кровель различного типа с обделкой коньков, ребер, разжелобков, труб, примыканий к стенам и слуховым окнам с заделкой зазоров раствором (нормы 1, 2, 5, 10). 03. Укладка асбестоцементных листов по готовым прогонам, постановка креплений, обделка коньков, труб, шахт и примыканий к стенам (норма 3). 04.Герметизация продольных и поперечных соединений между асбесто-цементными листами (норма 4). 05. Огрунтовка основания под первый слой кровельного ковра (норма 10).</t>
  </si>
  <si>
    <t>01. Планировка основания. 02. Приготовление глинобитной (нормы 5-7) и глинобетонной (норма 8) смесей. 03. Устройство подстилающего слоя с разравниванием и уплотнением. 04. Устройство деформационных швов (норма 9). 05. Уход за подстилающими слоями (нормы 5-9).</t>
  </si>
  <si>
    <t>01. Смачивание основания водой. 02. Установка маячных реек. 03. Прием и укладка готовой бетонной смеси с разравниванием. 04. Уплотнение бетона и выравнивание поверхности. 05. Укладка фильтрующих полотен и отсасывающего мата. 06. Вакуумирование. 07. Снятие, очистка и промывка фильтрующих полотен и отсасывающего мата. 08. Снятие, очистка маячных реек и заделка оставшихся борозд. 09. Заглаживание и затирка поверхности покрытия.</t>
  </si>
  <si>
    <t>01. Очистка и подготовка поверхности фундамента. 02. Сверление отверстий в фундаменте с установкой трубок. 03. Заделка зазоров между трубками и поверхностью кладки цементным раствором. 04. Hагнетание раствора через трубки в кладку фундамента с загрузкой смеси в растворонагнетатель.</t>
  </si>
  <si>
    <t>Поправка: 00_МДС_35_1.2  Наименование: 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работ.  Поправка: 00_МДС_37_3.1  Наименование:  Производство монтажных работ в существующих зданиях и сооружениях, освобожденных от оборудования и других предметов, мешающих нормальному производству работ</t>
  </si>
  <si>
    <t>Ящики и шкафы с рубильниками и предохранителями:  Ящик с одним треполюсным рубильником, или с трехполюсным рубильником и тремя предохранителями, или с тремя блоками "предохранитель-выключатель", или с тремя предохранителями, устанавливаемый на конструкции на полу, на ток, А, до 400</t>
  </si>
  <si>
    <t>Согласовано</t>
  </si>
  <si>
    <t>Утверждаю</t>
  </si>
  <si>
    <t xml:space="preserve"> " ____ " __________________ 20___</t>
  </si>
  <si>
    <t>Форма № 1а</t>
  </si>
  <si>
    <t>(Наименование стройки)</t>
  </si>
  <si>
    <t>(локальный сметный расчет)</t>
  </si>
  <si>
    <t xml:space="preserve">  на</t>
  </si>
  <si>
    <t>(наименование работ и затрат, наименование объекта)</t>
  </si>
  <si>
    <t>текущая</t>
  </si>
  <si>
    <t>цена</t>
  </si>
  <si>
    <t>Сметная стоимость</t>
  </si>
  <si>
    <t>тыс.руб</t>
  </si>
  <si>
    <t>Средства на оплату труда</t>
  </si>
  <si>
    <t>г.</t>
  </si>
  <si>
    <t>№</t>
  </si>
  <si>
    <t>п/п</t>
  </si>
  <si>
    <t>Шифр</t>
  </si>
  <si>
    <t>расценки</t>
  </si>
  <si>
    <t>и коды</t>
  </si>
  <si>
    <t>ресурсов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</si>
  <si>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</si>
  <si>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</si>
  <si>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</si>
  <si>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</si>
  <si>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</si>
  <si>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</si>
  <si>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</si>
  <si>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на ед.</t>
  </si>
  <si>
    <t>изм.</t>
  </si>
  <si>
    <t>руб.</t>
  </si>
  <si>
    <t>Коэффициенты</t>
  </si>
  <si>
    <t>попра-</t>
  </si>
  <si>
    <t>вочные</t>
  </si>
  <si>
    <t>зимних</t>
  </si>
  <si>
    <t>удоро-</t>
  </si>
  <si>
    <t>жаний</t>
  </si>
  <si>
    <t>ВСЕГО</t>
  </si>
  <si>
    <t>в базисных</t>
  </si>
  <si>
    <t>ценах,</t>
  </si>
  <si>
    <t>Коэфф.</t>
  </si>
  <si>
    <t>пере-</t>
  </si>
  <si>
    <t>счета</t>
  </si>
  <si>
    <t>и нормы</t>
  </si>
  <si>
    <t>НР и СП</t>
  </si>
  <si>
    <t>в текущих</t>
  </si>
  <si>
    <t>(прогнозных)</t>
  </si>
  <si>
    <t>ценах, руб.</t>
  </si>
  <si>
    <t>ЗП</t>
  </si>
  <si>
    <t>ЭМ</t>
  </si>
  <si>
    <t>в т.ч. ЗПМ</t>
  </si>
  <si>
    <t>МР</t>
  </si>
  <si>
    <t>НР от ФОТ</t>
  </si>
  <si>
    <t>%</t>
  </si>
  <si>
    <t>СП от ФОТ</t>
  </si>
  <si>
    <t>ЗТР</t>
  </si>
  <si>
    <t>чел-ч</t>
  </si>
  <si>
    <t>м08-01-068-1
Поправка: м_3.1.1</t>
  </si>
  <si>
    <t>м08-01-052-3
Поправка: м_3.1.1</t>
  </si>
  <si>
    <t>м08-01-084-2
Поправка: 00_МДС_35_1.2  Поправка: м_3.1.1  Поправка: 00_МДС_37_3.1</t>
  </si>
  <si>
    <t>м08-01-086-2
Поправка: 00_МДС_37_3.1</t>
  </si>
  <si>
    <t>м08-03-524-9
Поправка: 00_МДС_37_3.1</t>
  </si>
  <si>
    <t>м08-03-574-9
Поправка: 00_МДС_37_3.1</t>
  </si>
  <si>
    <t>м08-01-068-1
Поправка: 00_МДС_37_3.1</t>
  </si>
  <si>
    <t>м08-01-052-3
Поправка: 00_МДС_37_3.1</t>
  </si>
  <si>
    <t>Итого по локальной смете</t>
  </si>
  <si>
    <t>Составил</t>
  </si>
  <si>
    <t>[должность,подпись(инициалы,фамилия)]</t>
  </si>
  <si>
    <t>Проверил:</t>
  </si>
  <si>
    <t>Составлен(а) в уровне текущих (прогнозных) цен на 1 кв. 2011 г.</t>
  </si>
  <si>
    <t>В.М.Окунев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</si>
</sst>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mmmm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4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Times New Roman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shrinkToFit="1"/>
    </xf>
    <xf numFmtId="2" fontId="12" fillId="0" borderId="0" xfId="0" applyNumberFormat="1" applyFont="1" applyAlignment="1">
      <alignment shrinkToFit="1"/>
    </xf>
    <xf numFmtId="17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wrapText="1" shrinkToFit="1"/>
    </xf>
    <xf numFmtId="0" fontId="13" fillId="0" borderId="0" xfId="0" applyFont="1" applyAlignment="1">
      <alignment horizontal="right" wrapText="1" shrinkToFit="1"/>
    </xf>
    <xf numFmtId="0" fontId="12" fillId="0" borderId="0" xfId="0" applyFont="1" applyAlignment="1">
      <alignment shrinkToFit="1"/>
    </xf>
    <xf numFmtId="0" fontId="12" fillId="0" borderId="0" xfId="0" applyFont="1" applyAlignment="1">
      <alignment wrapText="1"/>
    </xf>
    <xf numFmtId="2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2" fontId="12" fillId="0" borderId="0" xfId="0" applyNumberFormat="1" applyFont="1" applyAlignment="1">
      <alignment horizontal="right"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2" fontId="12" fillId="0" borderId="16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right"/>
    </xf>
    <xf numFmtId="0" fontId="15" fillId="0" borderId="17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2" fontId="12" fillId="0" borderId="0" xfId="0" applyNumberFormat="1" applyFont="1" applyAlignment="1">
      <alignment horizontal="right" shrinkToFit="1"/>
    </xf>
    <xf numFmtId="0" fontId="12" fillId="0" borderId="0" xfId="0" applyFont="1" applyAlignment="1">
      <alignment horizontal="right" shrinkToFit="1"/>
    </xf>
    <xf numFmtId="0" fontId="14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2" fontId="8" fillId="0" borderId="0" xfId="0" applyNumberFormat="1" applyFont="1" applyAlignment="1">
      <alignment horizontal="right" shrinkToFit="1"/>
    </xf>
    <xf numFmtId="0" fontId="8" fillId="0" borderId="0" xfId="0" applyFont="1" applyAlignment="1">
      <alignment horizontal="right" shrinkToFit="1"/>
    </xf>
    <xf numFmtId="0" fontId="8" fillId="0" borderId="0" xfId="0" applyFont="1" applyAlignment="1">
      <alignment/>
    </xf>
    <xf numFmtId="0" fontId="8" fillId="0" borderId="16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4"/>
  <sheetViews>
    <sheetView tabSelected="1" zoomScale="183" zoomScaleNormal="183" zoomScalePageLayoutView="0" workbookViewId="0" topLeftCell="A31">
      <selection activeCell="C8" sqref="C8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30.7109375" style="0" customWidth="1"/>
    <col min="7" max="7" width="10.7109375" style="0" customWidth="1"/>
    <col min="8" max="11" width="10.00390625" style="0" bestFit="1" customWidth="1"/>
    <col min="12" max="13" width="0" style="0" hidden="1" customWidth="1"/>
  </cols>
  <sheetData>
    <row r="1" s="5" customFormat="1" ht="11.25">
      <c r="A1" s="5" t="str">
        <f>Source!B1</f>
        <v>BabyСмета  (495) 974-1589</v>
      </c>
    </row>
    <row r="3" spans="1:11" s="6" customFormat="1" ht="15.75">
      <c r="A3" s="56" t="s">
        <v>507</v>
      </c>
      <c r="B3" s="56"/>
      <c r="C3" s="56"/>
      <c r="F3" s="56" t="s">
        <v>508</v>
      </c>
      <c r="G3" s="56"/>
      <c r="H3" s="56"/>
      <c r="I3" s="56"/>
      <c r="J3" s="56"/>
      <c r="K3" s="56"/>
    </row>
    <row r="4" spans="1:11" s="4" customFormat="1" ht="12.75">
      <c r="A4" s="57"/>
      <c r="B4" s="57"/>
      <c r="C4" s="57"/>
      <c r="F4" s="57"/>
      <c r="G4" s="57"/>
      <c r="H4" s="57"/>
      <c r="I4" s="57"/>
      <c r="J4" s="57"/>
      <c r="K4" s="57"/>
    </row>
    <row r="5" spans="1:11" s="4" customFormat="1" ht="12.75">
      <c r="A5" s="57"/>
      <c r="B5" s="57"/>
      <c r="C5" s="57"/>
      <c r="F5" s="57"/>
      <c r="G5" s="57"/>
      <c r="H5" s="57"/>
      <c r="I5" s="57"/>
      <c r="J5" s="57"/>
      <c r="K5" s="57"/>
    </row>
    <row r="6" spans="1:11" s="4" customFormat="1" ht="15.75">
      <c r="A6" s="52"/>
      <c r="B6" s="52"/>
      <c r="C6" s="52"/>
      <c r="F6" s="61" t="s">
        <v>576</v>
      </c>
      <c r="G6" s="61"/>
      <c r="H6" s="61"/>
      <c r="I6" s="61"/>
      <c r="J6" s="61"/>
      <c r="K6" s="61"/>
    </row>
    <row r="7" spans="1:11" s="4" customFormat="1" ht="12.75">
      <c r="A7" s="53" t="s">
        <v>509</v>
      </c>
      <c r="B7" s="53"/>
      <c r="C7" s="53"/>
      <c r="F7" s="53" t="s">
        <v>509</v>
      </c>
      <c r="G7" s="53"/>
      <c r="H7" s="53"/>
      <c r="I7" s="53"/>
      <c r="J7" s="53"/>
      <c r="K7" s="53"/>
    </row>
    <row r="9" s="5" customFormat="1" ht="11.25">
      <c r="K9" s="5" t="s">
        <v>510</v>
      </c>
    </row>
    <row r="13" spans="1:11" ht="12.75">
      <c r="A13" s="54" t="str">
        <f>IF(Source!G4&lt;&gt;"",Source!G4,IF(Source!F4&lt;&gt;"",Source!F4,IF(Source!G5&lt;&gt;"",Source!G5,IF(Source!F5&lt;&gt;"",Source!F5,IF(Source!G6&lt;&gt;"",Source!G6,IF(Source!F6&lt;&gt;"",Source!F6," "))))))</f>
        <v> 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ht="12.75">
      <c r="A14" s="5" t="s">
        <v>511</v>
      </c>
    </row>
    <row r="16" spans="1:11" ht="13.5">
      <c r="A16" s="55" t="str">
        <f>CONCATENATE("ЛОКАЛЬНАЯ СМЕТА №  ",)</f>
        <v>ЛОКАЛЬНАЯ СМЕТА №  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12.75">
      <c r="A17" s="46" t="s">
        <v>512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9" spans="1:11" ht="13.5">
      <c r="A19" s="48" t="str">
        <f>Source!G20</f>
        <v>Капитальный ремонт ТП 27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1" spans="1:11" ht="18.75">
      <c r="A21" s="5" t="s">
        <v>513</v>
      </c>
      <c r="B21" s="49" t="str">
        <f>IF(Source!G12&lt;&gt;"",Source!G12,Source!F12)</f>
        <v>Капитальный ремонт ТП 27</v>
      </c>
      <c r="C21" s="49"/>
      <c r="D21" s="49"/>
      <c r="E21" s="49"/>
      <c r="F21" s="49"/>
      <c r="G21" s="49"/>
      <c r="H21" s="49"/>
      <c r="I21" s="49"/>
      <c r="J21" s="49"/>
      <c r="K21" s="49"/>
    </row>
    <row r="22" spans="2:11" ht="12.75">
      <c r="B22" s="46" t="s">
        <v>514</v>
      </c>
      <c r="C22" s="47"/>
      <c r="D22" s="47"/>
      <c r="E22" s="47"/>
      <c r="F22" s="47"/>
      <c r="G22" s="47"/>
      <c r="H22" s="47"/>
      <c r="I22" s="47"/>
      <c r="J22" s="47"/>
      <c r="K22" s="47"/>
    </row>
    <row r="24" spans="1:11" ht="12.75">
      <c r="A24" s="42" t="str">
        <f>CONCATENATE("Основание: чертежи № ",Source!J12)</f>
        <v>Основание: чертежи № 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6" spans="9:10" ht="12.75">
      <c r="I26" s="8"/>
      <c r="J26" s="8" t="s">
        <v>515</v>
      </c>
    </row>
    <row r="27" spans="9:10" ht="12.75">
      <c r="I27" s="8"/>
      <c r="J27" s="8" t="s">
        <v>516</v>
      </c>
    </row>
    <row r="28" spans="7:11" ht="12.75">
      <c r="G28" s="5" t="s">
        <v>517</v>
      </c>
      <c r="H28" s="5"/>
      <c r="I28" s="9"/>
      <c r="J28" s="10">
        <f>(Source!F70/1000)</f>
        <v>1121.0798200000002</v>
      </c>
      <c r="K28" s="7" t="s">
        <v>518</v>
      </c>
    </row>
    <row r="29" spans="7:11" ht="12.75">
      <c r="G29" s="5" t="s">
        <v>519</v>
      </c>
      <c r="H29" s="5"/>
      <c r="I29" s="9"/>
      <c r="J29" s="10">
        <f>((Source!F57+Source!F56)/1000)</f>
        <v>78.87156000000002</v>
      </c>
      <c r="K29" s="7" t="s">
        <v>518</v>
      </c>
    </row>
    <row r="30" spans="1:6" ht="12.75">
      <c r="A30" s="5" t="s">
        <v>575</v>
      </c>
      <c r="B30" s="5"/>
      <c r="C30" s="5"/>
      <c r="D30" s="11">
        <f>IF(AND(Source!P12&lt;&gt;0,Source!Q12&lt;&gt;0),DATE(Source!P12,Source!Q12,1),IF(Source!AF12=0,"",IF(Source!AN12=0,"",DATE(Source!AF12,Source!AN12,1))))</f>
      </c>
      <c r="E30" s="12">
        <f>IF(AND(Source!P12&lt;&gt;0,Source!Q12&lt;&gt;0),Source!P12,IF(Source!AF12=0,"",Source!AF12))</f>
      </c>
      <c r="F30" s="5" t="s">
        <v>520</v>
      </c>
    </row>
    <row r="31" spans="1:11" ht="12.75">
      <c r="A31" s="17"/>
      <c r="B31" s="17"/>
      <c r="C31" s="17"/>
      <c r="D31" s="17"/>
      <c r="E31" s="17"/>
      <c r="F31" s="16" t="s">
        <v>533</v>
      </c>
      <c r="G31" s="50" t="s">
        <v>537</v>
      </c>
      <c r="H31" s="51"/>
      <c r="I31" s="16" t="s">
        <v>543</v>
      </c>
      <c r="J31" s="16" t="s">
        <v>546</v>
      </c>
      <c r="K31" s="15" t="s">
        <v>543</v>
      </c>
    </row>
    <row r="32" spans="1:11" ht="12.75">
      <c r="A32" s="14" t="s">
        <v>521</v>
      </c>
      <c r="B32" s="14" t="s">
        <v>523</v>
      </c>
      <c r="C32" s="18"/>
      <c r="D32" s="14" t="s">
        <v>528</v>
      </c>
      <c r="E32" s="14" t="s">
        <v>531</v>
      </c>
      <c r="F32" s="14" t="s">
        <v>534</v>
      </c>
      <c r="G32" s="16"/>
      <c r="H32" s="16" t="s">
        <v>540</v>
      </c>
      <c r="I32" s="14" t="s">
        <v>544</v>
      </c>
      <c r="J32" s="14" t="s">
        <v>547</v>
      </c>
      <c r="K32" s="13" t="s">
        <v>551</v>
      </c>
    </row>
    <row r="33" spans="1:11" ht="12.75">
      <c r="A33" s="14" t="s">
        <v>522</v>
      </c>
      <c r="B33" s="14" t="s">
        <v>524</v>
      </c>
      <c r="C33" s="14" t="s">
        <v>527</v>
      </c>
      <c r="D33" s="14" t="s">
        <v>529</v>
      </c>
      <c r="E33" s="14" t="s">
        <v>532</v>
      </c>
      <c r="F33" s="14" t="s">
        <v>535</v>
      </c>
      <c r="G33" s="14" t="s">
        <v>538</v>
      </c>
      <c r="H33" s="14" t="s">
        <v>541</v>
      </c>
      <c r="I33" s="14" t="s">
        <v>545</v>
      </c>
      <c r="J33" s="14" t="s">
        <v>548</v>
      </c>
      <c r="K33" s="19" t="s">
        <v>552</v>
      </c>
    </row>
    <row r="34" spans="1:11" ht="12.75">
      <c r="A34" s="18"/>
      <c r="B34" s="14" t="s">
        <v>525</v>
      </c>
      <c r="C34" s="18"/>
      <c r="D34" s="14" t="s">
        <v>530</v>
      </c>
      <c r="E34" s="18"/>
      <c r="F34" s="14" t="s">
        <v>536</v>
      </c>
      <c r="G34" s="14" t="s">
        <v>539</v>
      </c>
      <c r="H34" s="14" t="s">
        <v>542</v>
      </c>
      <c r="I34" s="14" t="s">
        <v>536</v>
      </c>
      <c r="J34" s="14" t="s">
        <v>549</v>
      </c>
      <c r="K34" s="13" t="s">
        <v>553</v>
      </c>
    </row>
    <row r="35" spans="1:11" ht="12.75">
      <c r="A35" s="18"/>
      <c r="B35" s="14" t="s">
        <v>526</v>
      </c>
      <c r="C35" s="18"/>
      <c r="D35" s="18"/>
      <c r="E35" s="18"/>
      <c r="F35" s="18"/>
      <c r="G35" s="14"/>
      <c r="H35" s="14"/>
      <c r="I35" s="14"/>
      <c r="J35" s="14" t="s">
        <v>550</v>
      </c>
      <c r="K35" s="13"/>
    </row>
    <row r="36" spans="1:11" ht="12.75">
      <c r="A36" s="20">
        <v>1</v>
      </c>
      <c r="B36" s="20">
        <v>2</v>
      </c>
      <c r="C36" s="20">
        <v>3</v>
      </c>
      <c r="D36" s="20">
        <v>4</v>
      </c>
      <c r="E36" s="20">
        <v>5</v>
      </c>
      <c r="F36" s="20">
        <v>6</v>
      </c>
      <c r="G36" s="20">
        <v>7</v>
      </c>
      <c r="H36" s="20">
        <v>8</v>
      </c>
      <c r="I36" s="20">
        <v>9</v>
      </c>
      <c r="J36" s="20">
        <v>10</v>
      </c>
      <c r="K36" s="21">
        <v>11</v>
      </c>
    </row>
    <row r="37" spans="1:11" ht="24">
      <c r="A37" s="22" t="str">
        <f>Source!E24</f>
        <v>1</v>
      </c>
      <c r="B37" s="22" t="str">
        <f>Source!F24</f>
        <v>58-18-1</v>
      </c>
      <c r="C37" s="23" t="str">
        <f>Source!G24</f>
        <v>Смена обрешетки с прозорами из досок толщиной до 30 мм</v>
      </c>
      <c r="D37" s="24" t="str">
        <f>Source!H24</f>
        <v>100 м2</v>
      </c>
      <c r="E37" s="25">
        <f>ROUND(Source!I24,6)</f>
        <v>0.33</v>
      </c>
      <c r="F37" s="25"/>
      <c r="G37" s="25"/>
      <c r="H37" s="25"/>
      <c r="I37" s="25"/>
      <c r="J37" s="25" t="str">
        <f>Source!BO24</f>
        <v>м08-01-062-2</v>
      </c>
      <c r="K37" s="25"/>
    </row>
    <row r="38" spans="1:11" ht="12.75">
      <c r="A38" s="7"/>
      <c r="B38" s="7"/>
      <c r="C38" s="7" t="s">
        <v>554</v>
      </c>
      <c r="D38" s="7"/>
      <c r="E38" s="7"/>
      <c r="F38" s="7">
        <f>Source!AO24</f>
        <v>363.15</v>
      </c>
      <c r="G38" s="26" t="str">
        <f>Source!DG24</f>
        <v>)*1,15</v>
      </c>
      <c r="H38" s="7"/>
      <c r="I38" s="27">
        <f>IF(Source!BA24&lt;&gt;0,Source!S24/Source!BA24,Source!S24)</f>
        <v>137.81554307116104</v>
      </c>
      <c r="J38" s="7">
        <f>Source!BA24</f>
        <v>10.68</v>
      </c>
      <c r="K38" s="27">
        <f>Source!S24</f>
        <v>1471.87</v>
      </c>
    </row>
    <row r="39" spans="1:11" ht="12.75">
      <c r="A39" s="7"/>
      <c r="B39" s="7"/>
      <c r="C39" s="7" t="s">
        <v>555</v>
      </c>
      <c r="D39" s="7"/>
      <c r="E39" s="7"/>
      <c r="F39" s="7">
        <f>Source!AM24</f>
        <v>13.96</v>
      </c>
      <c r="G39" s="26" t="str">
        <f>Source!DE24</f>
        <v>)*1,25</v>
      </c>
      <c r="H39" s="7"/>
      <c r="I39" s="27">
        <f>IF(Source!BB24&lt;&gt;0,Source!Q24/Source!BB24,Source!Q24)</f>
        <v>5.757894736842105</v>
      </c>
      <c r="J39" s="7">
        <f>Source!BB24</f>
        <v>5.7</v>
      </c>
      <c r="K39" s="27">
        <f>Source!Q24</f>
        <v>32.82</v>
      </c>
    </row>
    <row r="40" spans="1:12" ht="12.75">
      <c r="A40" s="7"/>
      <c r="B40" s="7"/>
      <c r="C40" s="7" t="s">
        <v>556</v>
      </c>
      <c r="D40" s="7"/>
      <c r="E40" s="7"/>
      <c r="F40" s="7">
        <f>Source!AN24</f>
        <v>1.9</v>
      </c>
      <c r="G40" s="26" t="str">
        <f>Source!DF24</f>
        <v>)*1,25</v>
      </c>
      <c r="H40" s="7"/>
      <c r="I40" s="30" t="str">
        <f>CONCATENATE("(",TEXT(+IF(J40&lt;&gt;0,Source!R24/J40,Source!R24),"0,00"),")")</f>
        <v>(0,78)</v>
      </c>
      <c r="J40" s="7">
        <f>Source!BS24</f>
        <v>10.68</v>
      </c>
      <c r="K40" s="29" t="str">
        <f>CONCATENATE("(",TEXT(+Source!R24,"0,00"),")")</f>
        <v>(8,37)</v>
      </c>
      <c r="L40">
        <f>IF(J40&lt;&gt;0,Source!R24/J40,Source!R24)</f>
        <v>0.7837078651685393</v>
      </c>
    </row>
    <row r="41" spans="1:11" ht="12.75">
      <c r="A41" s="7"/>
      <c r="B41" s="7"/>
      <c r="C41" s="7" t="s">
        <v>557</v>
      </c>
      <c r="D41" s="7"/>
      <c r="E41" s="7"/>
      <c r="F41" s="7">
        <f>Source!AL24</f>
        <v>803.98</v>
      </c>
      <c r="G41" s="26">
        <f>Source!DD24</f>
      </c>
      <c r="H41" s="7"/>
      <c r="I41" s="27">
        <f>IF(Source!BC24&lt;&gt;0,Source!P24/Source!BC24,Source!P24)</f>
        <v>265.3130434782609</v>
      </c>
      <c r="J41" s="7">
        <f>Source!BC24</f>
        <v>4.6</v>
      </c>
      <c r="K41" s="27">
        <f>Source!P24</f>
        <v>1220.44</v>
      </c>
    </row>
    <row r="42" spans="1:11" ht="12.75">
      <c r="A42" s="7"/>
      <c r="B42" s="7"/>
      <c r="C42" s="7" t="s">
        <v>558</v>
      </c>
      <c r="D42" s="7" t="s">
        <v>559</v>
      </c>
      <c r="E42" s="7">
        <f>Source!BZ24</f>
        <v>83</v>
      </c>
      <c r="F42" s="7"/>
      <c r="G42" s="7"/>
      <c r="H42" s="7"/>
      <c r="I42" s="27">
        <f>ROUND((E42/100)*((Source!S24/IF(Source!BA24&lt;&gt;0,Source!BA24,1))+(Source!R24/IF(Source!BS24&lt;&gt;0,Source!BS24,1))),2)</f>
        <v>115.04</v>
      </c>
      <c r="J42" s="7">
        <f>Source!AT24</f>
        <v>83</v>
      </c>
      <c r="K42" s="27">
        <f>Source!X24</f>
        <v>1228.6</v>
      </c>
    </row>
    <row r="43" spans="1:11" ht="12.75">
      <c r="A43" s="7"/>
      <c r="B43" s="7"/>
      <c r="C43" s="7" t="s">
        <v>560</v>
      </c>
      <c r="D43" s="7" t="s">
        <v>559</v>
      </c>
      <c r="E43" s="7">
        <f>Source!CA24</f>
        <v>65</v>
      </c>
      <c r="F43" s="7"/>
      <c r="G43" s="7"/>
      <c r="H43" s="7"/>
      <c r="I43" s="27">
        <f>ROUND((E43/100)*((Source!S24/IF(Source!BA24&lt;&gt;0,Source!BA24,1))+(Source!R24/IF(Source!BS24&lt;&gt;0,Source!BS24,1))),2)</f>
        <v>90.09</v>
      </c>
      <c r="J43" s="7">
        <f>Source!AU24</f>
        <v>65</v>
      </c>
      <c r="K43" s="27">
        <f>Source!Y24</f>
        <v>865.94</v>
      </c>
    </row>
    <row r="44" spans="1:11" ht="12.75">
      <c r="A44" s="31"/>
      <c r="B44" s="31"/>
      <c r="C44" s="31" t="s">
        <v>561</v>
      </c>
      <c r="D44" s="31" t="s">
        <v>562</v>
      </c>
      <c r="E44" s="31">
        <f>Source!AQ24</f>
        <v>45.7</v>
      </c>
      <c r="F44" s="31"/>
      <c r="G44" s="32" t="str">
        <f>Source!DI24</f>
        <v>)*1,15</v>
      </c>
      <c r="H44" s="31"/>
      <c r="I44" s="31">
        <f>Source!U24</f>
        <v>17.34315</v>
      </c>
      <c r="J44" s="31"/>
      <c r="K44" s="31"/>
    </row>
    <row r="45" spans="9:13" ht="12.75">
      <c r="I45" s="33">
        <f>IF(Source!BA24&lt;&gt;0,Source!S24/Source!BA24,Source!S24)+IF(Source!BB24&lt;&gt;0,Source!Q24/Source!BB24,Source!Q24)+SUM(I41:I43)</f>
        <v>614.0164812862641</v>
      </c>
      <c r="J45" s="34"/>
      <c r="K45" s="33">
        <f>Source!S24+Source!Q24+SUM(K41:K43)</f>
        <v>4819.67</v>
      </c>
      <c r="L45">
        <f>IF(Source!BA24&lt;&gt;0,Source!S24/Source!BA24,Source!S24)</f>
        <v>137.81554307116104</v>
      </c>
      <c r="M45" s="28">
        <f>I45</f>
        <v>614.0164812862641</v>
      </c>
    </row>
    <row r="46" spans="1:11" ht="48">
      <c r="A46" s="22" t="str">
        <f>Source!E25</f>
        <v>2</v>
      </c>
      <c r="B46" s="22" t="str">
        <f>Source!F25</f>
        <v>12-01-007-3</v>
      </c>
      <c r="C46" s="23" t="str">
        <f>Source!G25</f>
        <v>Устройство кровель из волнистых асбестоцементных листов унифицированного профиля по готовым прогонам</v>
      </c>
      <c r="D46" s="24" t="str">
        <f>Source!H25</f>
        <v>100 м2</v>
      </c>
      <c r="E46" s="25">
        <f>ROUND(Source!I25,6)</f>
        <v>0.33</v>
      </c>
      <c r="F46" s="25"/>
      <c r="G46" s="25"/>
      <c r="H46" s="25"/>
      <c r="I46" s="25"/>
      <c r="J46" s="25" t="str">
        <f>Source!BO25</f>
        <v>м08-01-062-2</v>
      </c>
      <c r="K46" s="25"/>
    </row>
    <row r="47" spans="1:11" ht="12.75">
      <c r="A47" s="7"/>
      <c r="B47" s="7"/>
      <c r="C47" s="7" t="s">
        <v>554</v>
      </c>
      <c r="D47" s="7"/>
      <c r="E47" s="7"/>
      <c r="F47" s="7">
        <f>Source!AO25</f>
        <v>407.94</v>
      </c>
      <c r="G47" s="26" t="str">
        <f>Source!DG25</f>
        <v>)*1,15</v>
      </c>
      <c r="H47" s="7"/>
      <c r="I47" s="27">
        <f>IF(Source!BA25&lt;&gt;0,Source!S25/Source!BA25,Source!S25)</f>
        <v>154.81367041198504</v>
      </c>
      <c r="J47" s="7">
        <f>Source!BA25</f>
        <v>10.68</v>
      </c>
      <c r="K47" s="27">
        <f>Source!S25</f>
        <v>1653.41</v>
      </c>
    </row>
    <row r="48" spans="1:11" ht="12.75">
      <c r="A48" s="7"/>
      <c r="B48" s="7"/>
      <c r="C48" s="7" t="s">
        <v>555</v>
      </c>
      <c r="D48" s="7"/>
      <c r="E48" s="7"/>
      <c r="F48" s="7">
        <f>Source!AM25</f>
        <v>105.84</v>
      </c>
      <c r="G48" s="26" t="str">
        <f>Source!DE25</f>
        <v>)*1,25</v>
      </c>
      <c r="H48" s="7"/>
      <c r="I48" s="27">
        <f>IF(Source!BB25&lt;&gt;0,Source!Q25/Source!BB25,Source!Q25)</f>
        <v>43.65964912280702</v>
      </c>
      <c r="J48" s="7">
        <f>Source!BB25</f>
        <v>5.7</v>
      </c>
      <c r="K48" s="27">
        <f>Source!Q25</f>
        <v>248.86</v>
      </c>
    </row>
    <row r="49" spans="1:12" ht="12.75">
      <c r="A49" s="7"/>
      <c r="B49" s="7"/>
      <c r="C49" s="7" t="s">
        <v>556</v>
      </c>
      <c r="D49" s="7"/>
      <c r="E49" s="7"/>
      <c r="F49" s="7">
        <f>Source!AN25</f>
        <v>12.59</v>
      </c>
      <c r="G49" s="26" t="str">
        <f>Source!DF25</f>
        <v>)*1,25</v>
      </c>
      <c r="H49" s="7"/>
      <c r="I49" s="30" t="str">
        <f>CONCATENATE("(",TEXT(+IF(J49&lt;&gt;0,Source!R25/J49,Source!R25),"0,00"),")")</f>
        <v>(5,19)</v>
      </c>
      <c r="J49" s="7">
        <f>Source!BS25</f>
        <v>10.68</v>
      </c>
      <c r="K49" s="29" t="str">
        <f>CONCATENATE("(",TEXT(+Source!R25,"0,00"),")")</f>
        <v>(55,47)</v>
      </c>
      <c r="L49">
        <f>IF(J49&lt;&gt;0,Source!R25/J49,Source!R25)</f>
        <v>5.193820224719101</v>
      </c>
    </row>
    <row r="50" spans="1:11" ht="12.75">
      <c r="A50" s="7"/>
      <c r="B50" s="7"/>
      <c r="C50" s="7" t="s">
        <v>557</v>
      </c>
      <c r="D50" s="7"/>
      <c r="E50" s="7"/>
      <c r="F50" s="7">
        <f>Source!AL25</f>
        <v>3738.69</v>
      </c>
      <c r="G50" s="26">
        <f>Source!DD25</f>
      </c>
      <c r="H50" s="7"/>
      <c r="I50" s="27">
        <f>IF(Source!BC25&lt;&gt;0,Source!P25/Source!BC25,Source!P25)</f>
        <v>1233.767391304348</v>
      </c>
      <c r="J50" s="7">
        <f>Source!BC25</f>
        <v>4.6</v>
      </c>
      <c r="K50" s="27">
        <f>Source!P25</f>
        <v>5675.33</v>
      </c>
    </row>
    <row r="51" spans="1:11" ht="12.75">
      <c r="A51" s="7"/>
      <c r="B51" s="7"/>
      <c r="C51" s="7" t="s">
        <v>558</v>
      </c>
      <c r="D51" s="7" t="s">
        <v>559</v>
      </c>
      <c r="E51" s="7">
        <f>Source!BZ25</f>
        <v>108</v>
      </c>
      <c r="F51" s="7"/>
      <c r="G51" s="7"/>
      <c r="H51" s="7"/>
      <c r="I51" s="27">
        <f>ROUND((E51/100)*((Source!S25/IF(Source!BA25&lt;&gt;0,Source!BA25,1))+(Source!R25/IF(Source!BS25&lt;&gt;0,Source!BS25,1))),2)</f>
        <v>172.81</v>
      </c>
      <c r="J51" s="7">
        <f>Source!AT25</f>
        <v>108</v>
      </c>
      <c r="K51" s="27">
        <f>Source!X25</f>
        <v>1845.59</v>
      </c>
    </row>
    <row r="52" spans="1:11" ht="12.75">
      <c r="A52" s="7"/>
      <c r="B52" s="7"/>
      <c r="C52" s="7" t="s">
        <v>560</v>
      </c>
      <c r="D52" s="7" t="s">
        <v>559</v>
      </c>
      <c r="E52" s="7">
        <f>Source!CA25</f>
        <v>55.25</v>
      </c>
      <c r="F52" s="7"/>
      <c r="G52" s="7"/>
      <c r="H52" s="7"/>
      <c r="I52" s="27">
        <f>ROUND((E52/100)*((Source!S25/IF(Source!BA25&lt;&gt;0,Source!BA25,1))+(Source!R25/IF(Source!BS25&lt;&gt;0,Source!BS25,1))),2)</f>
        <v>88.4</v>
      </c>
      <c r="J52" s="7">
        <f>Source!AU25</f>
        <v>55.25</v>
      </c>
      <c r="K52" s="27">
        <f>Source!Y25</f>
        <v>849.74</v>
      </c>
    </row>
    <row r="53" spans="1:11" ht="12.75">
      <c r="A53" s="31"/>
      <c r="B53" s="31"/>
      <c r="C53" s="31" t="s">
        <v>561</v>
      </c>
      <c r="D53" s="31" t="s">
        <v>562</v>
      </c>
      <c r="E53" s="31">
        <f>Source!AQ25</f>
        <v>47.23</v>
      </c>
      <c r="F53" s="31"/>
      <c r="G53" s="32" t="str">
        <f>Source!DI25</f>
        <v>)*1,15</v>
      </c>
      <c r="H53" s="31"/>
      <c r="I53" s="31">
        <f>Source!U25</f>
        <v>17.923785</v>
      </c>
      <c r="J53" s="31"/>
      <c r="K53" s="31"/>
    </row>
    <row r="54" spans="9:13" ht="12.75">
      <c r="I54" s="33">
        <f>IF(Source!BA25&lt;&gt;0,Source!S25/Source!BA25,Source!S25)+IF(Source!BB25&lt;&gt;0,Source!Q25/Source!BB25,Source!Q25)+SUM(I50:I52)</f>
        <v>1693.4507108391401</v>
      </c>
      <c r="J54" s="34"/>
      <c r="K54" s="33">
        <f>Source!S25+Source!Q25+SUM(K50:K52)</f>
        <v>10272.93</v>
      </c>
      <c r="L54">
        <f>IF(Source!BA25&lt;&gt;0,Source!S25/Source!BA25,Source!S25)</f>
        <v>154.81367041198504</v>
      </c>
      <c r="M54" s="28">
        <f>I54</f>
        <v>1693.4507108391401</v>
      </c>
    </row>
    <row r="55" spans="1:11" ht="36">
      <c r="A55" s="22" t="str">
        <f>Source!E26</f>
        <v>3</v>
      </c>
      <c r="B55" s="22" t="str">
        <f>Source!F26</f>
        <v>12-01-001-1</v>
      </c>
      <c r="C55" s="23" t="str">
        <f>Source!G26</f>
        <v>Устройство кровель скатных из трех слоев кровельных рулонных материалов: на битумной мастике</v>
      </c>
      <c r="D55" s="24" t="str">
        <f>Source!H26</f>
        <v>100 м2</v>
      </c>
      <c r="E55" s="25">
        <f>ROUND(Source!I26,6)</f>
        <v>0.33</v>
      </c>
      <c r="F55" s="25"/>
      <c r="G55" s="25"/>
      <c r="H55" s="25"/>
      <c r="I55" s="25"/>
      <c r="J55" s="25" t="str">
        <f>Source!BO26</f>
        <v>м08-01-062-2</v>
      </c>
      <c r="K55" s="25"/>
    </row>
    <row r="56" spans="1:11" ht="12.75">
      <c r="A56" s="7"/>
      <c r="B56" s="7"/>
      <c r="C56" s="7" t="s">
        <v>554</v>
      </c>
      <c r="D56" s="7"/>
      <c r="E56" s="7"/>
      <c r="F56" s="7">
        <f>Source!AO26</f>
        <v>156.54</v>
      </c>
      <c r="G56" s="26" t="str">
        <f>Source!DG26</f>
        <v>)*1,15</v>
      </c>
      <c r="H56" s="7"/>
      <c r="I56" s="27">
        <f>IF(Source!BA26&lt;&gt;0,Source!S26/Source!BA26,Source!S26)</f>
        <v>59.40730337078652</v>
      </c>
      <c r="J56" s="7">
        <f>Source!BA26</f>
        <v>10.68</v>
      </c>
      <c r="K56" s="27">
        <f>Source!S26</f>
        <v>634.47</v>
      </c>
    </row>
    <row r="57" spans="1:11" ht="12.75">
      <c r="A57" s="7"/>
      <c r="B57" s="7"/>
      <c r="C57" s="7" t="s">
        <v>555</v>
      </c>
      <c r="D57" s="7"/>
      <c r="E57" s="7"/>
      <c r="F57" s="7">
        <f>Source!AM26</f>
        <v>216.13</v>
      </c>
      <c r="G57" s="26" t="str">
        <f>Source!DE26</f>
        <v>)*1,25</v>
      </c>
      <c r="H57" s="7"/>
      <c r="I57" s="27">
        <f>IF(Source!BB26&lt;&gt;0,Source!Q26/Source!BB26,Source!Q26)</f>
        <v>89.15438596491228</v>
      </c>
      <c r="J57" s="7">
        <f>Source!BB26</f>
        <v>5.7</v>
      </c>
      <c r="K57" s="27">
        <f>Source!Q26</f>
        <v>508.18</v>
      </c>
    </row>
    <row r="58" spans="1:12" ht="12.75">
      <c r="A58" s="7"/>
      <c r="B58" s="7"/>
      <c r="C58" s="7" t="s">
        <v>556</v>
      </c>
      <c r="D58" s="7"/>
      <c r="E58" s="7"/>
      <c r="F58" s="7">
        <f>Source!AN26</f>
        <v>5.08</v>
      </c>
      <c r="G58" s="26" t="str">
        <f>Source!DF26</f>
        <v>)*1,25</v>
      </c>
      <c r="H58" s="7"/>
      <c r="I58" s="30" t="str">
        <f>CONCATENATE("(",TEXT(+IF(J58&lt;&gt;0,Source!R26/J58,Source!R26),"0,00"),")")</f>
        <v>(2,10)</v>
      </c>
      <c r="J58" s="7">
        <f>Source!BS26</f>
        <v>10.68</v>
      </c>
      <c r="K58" s="29" t="str">
        <f>CONCATENATE("(",TEXT(+Source!R26,"0,00"),")")</f>
        <v>(22,38)</v>
      </c>
      <c r="L58">
        <f>IF(J58&lt;&gt;0,Source!R26/J58,Source!R26)</f>
        <v>2.095505617977528</v>
      </c>
    </row>
    <row r="59" spans="1:11" ht="12.75">
      <c r="A59" s="7"/>
      <c r="B59" s="7"/>
      <c r="C59" s="7" t="s">
        <v>557</v>
      </c>
      <c r="D59" s="7"/>
      <c r="E59" s="7"/>
      <c r="F59" s="7">
        <f>Source!AL26</f>
        <v>4803.86</v>
      </c>
      <c r="G59" s="26">
        <f>Source!DD26</f>
      </c>
      <c r="H59" s="7"/>
      <c r="I59" s="27">
        <f>IF(Source!BC26&lt;&gt;0,Source!P26/Source!BC26,Source!P26)</f>
        <v>1585.2739130434784</v>
      </c>
      <c r="J59" s="7">
        <f>Source!BC26</f>
        <v>4.6</v>
      </c>
      <c r="K59" s="27">
        <f>Source!P26</f>
        <v>7292.26</v>
      </c>
    </row>
    <row r="60" spans="1:11" ht="12.75">
      <c r="A60" s="7"/>
      <c r="B60" s="7"/>
      <c r="C60" s="7" t="s">
        <v>558</v>
      </c>
      <c r="D60" s="7" t="s">
        <v>559</v>
      </c>
      <c r="E60" s="7">
        <f>Source!BZ26</f>
        <v>108</v>
      </c>
      <c r="F60" s="7"/>
      <c r="G60" s="7"/>
      <c r="H60" s="7"/>
      <c r="I60" s="27">
        <f>ROUND((E60/100)*((Source!S26/IF(Source!BA26&lt;&gt;0,Source!BA26,1))+(Source!R26/IF(Source!BS26&lt;&gt;0,Source!BS26,1))),2)</f>
        <v>66.42</v>
      </c>
      <c r="J60" s="7">
        <f>Source!AT26</f>
        <v>108</v>
      </c>
      <c r="K60" s="27">
        <f>Source!X26</f>
        <v>709.4</v>
      </c>
    </row>
    <row r="61" spans="1:11" ht="12.75">
      <c r="A61" s="7"/>
      <c r="B61" s="7"/>
      <c r="C61" s="7" t="s">
        <v>560</v>
      </c>
      <c r="D61" s="7" t="s">
        <v>559</v>
      </c>
      <c r="E61" s="7">
        <f>Source!CA26</f>
        <v>55.25</v>
      </c>
      <c r="F61" s="7"/>
      <c r="G61" s="7"/>
      <c r="H61" s="7"/>
      <c r="I61" s="27">
        <f>ROUND((E61/100)*((Source!S26/IF(Source!BA26&lt;&gt;0,Source!BA26,1))+(Source!R26/IF(Source!BS26&lt;&gt;0,Source!BS26,1))),2)</f>
        <v>33.98</v>
      </c>
      <c r="J61" s="7">
        <f>Source!AU26</f>
        <v>55.25</v>
      </c>
      <c r="K61" s="27">
        <f>Source!Y26</f>
        <v>326.62</v>
      </c>
    </row>
    <row r="62" spans="1:11" ht="12.75">
      <c r="A62" s="31"/>
      <c r="B62" s="31"/>
      <c r="C62" s="31" t="s">
        <v>561</v>
      </c>
      <c r="D62" s="31" t="s">
        <v>562</v>
      </c>
      <c r="E62" s="31">
        <f>Source!AQ26</f>
        <v>16.64</v>
      </c>
      <c r="F62" s="31"/>
      <c r="G62" s="32" t="str">
        <f>Source!DI26</f>
        <v>)*1,15</v>
      </c>
      <c r="H62" s="31"/>
      <c r="I62" s="31">
        <f>Source!U26</f>
        <v>6.31488</v>
      </c>
      <c r="J62" s="31"/>
      <c r="K62" s="31"/>
    </row>
    <row r="63" spans="9:13" ht="12.75">
      <c r="I63" s="33">
        <f>IF(Source!BA26&lt;&gt;0,Source!S26/Source!BA26,Source!S26)+IF(Source!BB26&lt;&gt;0,Source!Q26/Source!BB26,Source!Q26)+SUM(I59:I61)</f>
        <v>1834.2356023791772</v>
      </c>
      <c r="J63" s="34"/>
      <c r="K63" s="33">
        <f>Source!S26+Source!Q26+SUM(K59:K61)</f>
        <v>9470.93</v>
      </c>
      <c r="L63">
        <f>IF(Source!BA26&lt;&gt;0,Source!S26/Source!BA26,Source!S26)</f>
        <v>59.40730337078652</v>
      </c>
      <c r="M63" s="28">
        <f>I63</f>
        <v>1834.2356023791772</v>
      </c>
    </row>
    <row r="64" spans="1:11" ht="24">
      <c r="A64" s="22" t="str">
        <f>Source!E27</f>
        <v>4</v>
      </c>
      <c r="B64" s="22" t="str">
        <f>Source!F27</f>
        <v>11-01-002-1</v>
      </c>
      <c r="C64" s="23" t="str">
        <f>Source!G27</f>
        <v>Устройство подстилающих слоев песчаных</v>
      </c>
      <c r="D64" s="24" t="str">
        <f>Source!H27</f>
        <v>1 м3</v>
      </c>
      <c r="E64" s="25">
        <f>ROUND(Source!I27,6)</f>
        <v>4</v>
      </c>
      <c r="F64" s="25"/>
      <c r="G64" s="25"/>
      <c r="H64" s="25"/>
      <c r="I64" s="25"/>
      <c r="J64" s="25" t="str">
        <f>Source!BO27</f>
        <v>м08-01-062-2</v>
      </c>
      <c r="K64" s="25"/>
    </row>
    <row r="65" spans="1:11" ht="12.75">
      <c r="A65" s="7"/>
      <c r="B65" s="7"/>
      <c r="C65" s="7" t="s">
        <v>554</v>
      </c>
      <c r="D65" s="7"/>
      <c r="E65" s="7"/>
      <c r="F65" s="7">
        <f>Source!AO27</f>
        <v>18.77</v>
      </c>
      <c r="G65" s="26" t="str">
        <f>Source!DG27</f>
        <v>)*1,15</v>
      </c>
      <c r="H65" s="7"/>
      <c r="I65" s="27">
        <f>IF(Source!BA27&lt;&gt;0,Source!S27/Source!BA27,Source!S27)</f>
        <v>86.34176029962546</v>
      </c>
      <c r="J65" s="7">
        <f>Source!BA27</f>
        <v>10.68</v>
      </c>
      <c r="K65" s="27">
        <f>Source!S27</f>
        <v>922.13</v>
      </c>
    </row>
    <row r="66" spans="1:11" ht="12.75">
      <c r="A66" s="7"/>
      <c r="B66" s="7"/>
      <c r="C66" s="7" t="s">
        <v>555</v>
      </c>
      <c r="D66" s="7"/>
      <c r="E66" s="7"/>
      <c r="F66" s="7">
        <f>Source!AM27</f>
        <v>29.16</v>
      </c>
      <c r="G66" s="26" t="str">
        <f>Source!DE27</f>
        <v>)*1,25</v>
      </c>
      <c r="H66" s="7"/>
      <c r="I66" s="27">
        <f>IF(Source!BB27&lt;&gt;0,Source!Q27/Source!BB27,Source!Q27)</f>
        <v>145.79999999999998</v>
      </c>
      <c r="J66" s="7">
        <f>Source!BB27</f>
        <v>5.7</v>
      </c>
      <c r="K66" s="27">
        <f>Source!Q27</f>
        <v>831.06</v>
      </c>
    </row>
    <row r="67" spans="1:12" ht="12.75">
      <c r="A67" s="7"/>
      <c r="B67" s="7"/>
      <c r="C67" s="7" t="s">
        <v>556</v>
      </c>
      <c r="D67" s="7"/>
      <c r="E67" s="7"/>
      <c r="F67" s="7">
        <f>Source!AN27</f>
        <v>3.01</v>
      </c>
      <c r="G67" s="26" t="str">
        <f>Source!DF27</f>
        <v>)*1,25</v>
      </c>
      <c r="H67" s="7"/>
      <c r="I67" s="30" t="str">
        <f>CONCATENATE("(",TEXT(+IF(J67&lt;&gt;0,Source!R27/J67,Source!R27),"0,00"),")")</f>
        <v>(15,05)</v>
      </c>
      <c r="J67" s="7">
        <f>Source!BS27</f>
        <v>10.68</v>
      </c>
      <c r="K67" s="29" t="str">
        <f>CONCATENATE("(",TEXT(+Source!R27,"0,00"),")")</f>
        <v>(160,73)</v>
      </c>
      <c r="L67">
        <f>IF(J67&lt;&gt;0,Source!R27/J67,Source!R27)</f>
        <v>15.049625468164793</v>
      </c>
    </row>
    <row r="68" spans="1:11" ht="12.75">
      <c r="A68" s="7"/>
      <c r="B68" s="7"/>
      <c r="C68" s="7" t="s">
        <v>557</v>
      </c>
      <c r="D68" s="7"/>
      <c r="E68" s="7"/>
      <c r="F68" s="7">
        <f>Source!AL27</f>
        <v>66.68</v>
      </c>
      <c r="G68" s="26">
        <f>Source!DD27</f>
      </c>
      <c r="H68" s="7"/>
      <c r="I68" s="27">
        <f>IF(Source!BC27&lt;&gt;0,Source!P27/Source!BC27,Source!P27)</f>
        <v>266.71956521739133</v>
      </c>
      <c r="J68" s="7">
        <f>Source!BC27</f>
        <v>4.6</v>
      </c>
      <c r="K68" s="27">
        <f>Source!P27</f>
        <v>1226.91</v>
      </c>
    </row>
    <row r="69" spans="1:11" ht="12.75">
      <c r="A69" s="7"/>
      <c r="B69" s="7"/>
      <c r="C69" s="7" t="s">
        <v>558</v>
      </c>
      <c r="D69" s="7" t="s">
        <v>559</v>
      </c>
      <c r="E69" s="7">
        <f>Source!BZ27</f>
        <v>110.7</v>
      </c>
      <c r="F69" s="7"/>
      <c r="G69" s="7"/>
      <c r="H69" s="7"/>
      <c r="I69" s="27">
        <f>ROUND((E69/100)*((Source!S27/IF(Source!BA27&lt;&gt;0,Source!BA27,1))+(Source!R27/IF(Source!BS27&lt;&gt;0,Source!BS27,1))),2)</f>
        <v>112.24</v>
      </c>
      <c r="J69" s="7">
        <f>Source!AT27</f>
        <v>110.7</v>
      </c>
      <c r="K69" s="27">
        <f>Source!X27</f>
        <v>1198.73</v>
      </c>
    </row>
    <row r="70" spans="1:11" ht="12.75">
      <c r="A70" s="7"/>
      <c r="B70" s="7"/>
      <c r="C70" s="7" t="s">
        <v>560</v>
      </c>
      <c r="D70" s="7" t="s">
        <v>559</v>
      </c>
      <c r="E70" s="7">
        <f>Source!CA27</f>
        <v>63.75</v>
      </c>
      <c r="F70" s="7"/>
      <c r="G70" s="7"/>
      <c r="H70" s="7"/>
      <c r="I70" s="27">
        <f>ROUND((E70/100)*((Source!S27/IF(Source!BA27&lt;&gt;0,Source!BA27,1))+(Source!R27/IF(Source!BS27&lt;&gt;0,Source!BS27,1))),2)</f>
        <v>64.64</v>
      </c>
      <c r="J70" s="7">
        <f>Source!AU27</f>
        <v>63.75</v>
      </c>
      <c r="K70" s="27">
        <f>Source!Y27</f>
        <v>621.29</v>
      </c>
    </row>
    <row r="71" spans="1:11" ht="12.75">
      <c r="A71" s="31"/>
      <c r="B71" s="31"/>
      <c r="C71" s="31" t="s">
        <v>561</v>
      </c>
      <c r="D71" s="31" t="s">
        <v>562</v>
      </c>
      <c r="E71" s="31">
        <f>Source!AQ27</f>
        <v>2.3</v>
      </c>
      <c r="F71" s="31"/>
      <c r="G71" s="32" t="str">
        <f>Source!DI27</f>
        <v>)*1,15</v>
      </c>
      <c r="H71" s="31"/>
      <c r="I71" s="31">
        <f>Source!U27</f>
        <v>10.579999999999998</v>
      </c>
      <c r="J71" s="31"/>
      <c r="K71" s="31"/>
    </row>
    <row r="72" spans="9:13" ht="12.75">
      <c r="I72" s="33">
        <f>IF(Source!BA27&lt;&gt;0,Source!S27/Source!BA27,Source!S27)+IF(Source!BB27&lt;&gt;0,Source!Q27/Source!BB27,Source!Q27)+SUM(I68:I70)</f>
        <v>675.7413255170168</v>
      </c>
      <c r="J72" s="34"/>
      <c r="K72" s="33">
        <f>Source!S27+Source!Q27+SUM(K68:K70)</f>
        <v>4800.120000000001</v>
      </c>
      <c r="L72">
        <f>IF(Source!BA27&lt;&gt;0,Source!S27/Source!BA27,Source!S27)</f>
        <v>86.34176029962546</v>
      </c>
      <c r="M72" s="28">
        <f>I72</f>
        <v>675.7413255170168</v>
      </c>
    </row>
    <row r="73" spans="1:11" ht="24">
      <c r="A73" s="22" t="str">
        <f>Source!E28</f>
        <v>5</v>
      </c>
      <c r="B73" s="22" t="str">
        <f>Source!F28</f>
        <v>11-01-002-4</v>
      </c>
      <c r="C73" s="23" t="str">
        <f>Source!G28</f>
        <v>Устройство подстилающих слоев щебеночных</v>
      </c>
      <c r="D73" s="24" t="str">
        <f>Source!H28</f>
        <v>1 м3</v>
      </c>
      <c r="E73" s="25">
        <f>ROUND(Source!I28,6)</f>
        <v>2.2</v>
      </c>
      <c r="F73" s="25"/>
      <c r="G73" s="25"/>
      <c r="H73" s="25"/>
      <c r="I73" s="25"/>
      <c r="J73" s="25" t="str">
        <f>Source!BO28</f>
        <v>м08-01-062-2</v>
      </c>
      <c r="K73" s="25"/>
    </row>
    <row r="74" spans="1:11" ht="12.75">
      <c r="A74" s="7"/>
      <c r="B74" s="7"/>
      <c r="C74" s="7" t="s">
        <v>554</v>
      </c>
      <c r="D74" s="7"/>
      <c r="E74" s="7"/>
      <c r="F74" s="7">
        <f>Source!AO28</f>
        <v>20.4</v>
      </c>
      <c r="G74" s="26" t="str">
        <f>Source!DG28</f>
        <v>)*1,15</v>
      </c>
      <c r="H74" s="7"/>
      <c r="I74" s="27">
        <f>IF(Source!BA28&lt;&gt;0,Source!S28/Source!BA28,Source!S28)</f>
        <v>51.6123595505618</v>
      </c>
      <c r="J74" s="7">
        <f>Source!BA28</f>
        <v>10.68</v>
      </c>
      <c r="K74" s="27">
        <f>Source!S28</f>
        <v>551.22</v>
      </c>
    </row>
    <row r="75" spans="1:11" ht="12.75">
      <c r="A75" s="7"/>
      <c r="B75" s="7"/>
      <c r="C75" s="7" t="s">
        <v>555</v>
      </c>
      <c r="D75" s="7"/>
      <c r="E75" s="7"/>
      <c r="F75" s="7">
        <f>Source!AM28</f>
        <v>54.07</v>
      </c>
      <c r="G75" s="26" t="str">
        <f>Source!DE28</f>
        <v>)*1,25</v>
      </c>
      <c r="H75" s="7"/>
      <c r="I75" s="27">
        <f>IF(Source!BB28&lt;&gt;0,Source!Q28/Source!BB28,Source!Q28)</f>
        <v>148.69298245614033</v>
      </c>
      <c r="J75" s="7">
        <f>Source!BB28</f>
        <v>5.7</v>
      </c>
      <c r="K75" s="27">
        <f>Source!Q28</f>
        <v>847.55</v>
      </c>
    </row>
    <row r="76" spans="1:12" ht="12.75">
      <c r="A76" s="7"/>
      <c r="B76" s="7"/>
      <c r="C76" s="7" t="s">
        <v>556</v>
      </c>
      <c r="D76" s="7"/>
      <c r="E76" s="7"/>
      <c r="F76" s="7">
        <f>Source!AN28</f>
        <v>5.54</v>
      </c>
      <c r="G76" s="26" t="str">
        <f>Source!DF28</f>
        <v>)*1,25</v>
      </c>
      <c r="H76" s="7"/>
      <c r="I76" s="30" t="str">
        <f>CONCATENATE("(",TEXT(+IF(J76&lt;&gt;0,Source!R28/J76,Source!R28),"0,00"),")")</f>
        <v>(15,24)</v>
      </c>
      <c r="J76" s="7">
        <f>Source!BS28</f>
        <v>10.68</v>
      </c>
      <c r="K76" s="29" t="str">
        <f>CONCATENATE("(",TEXT(+Source!R28,"0,00"),")")</f>
        <v>(162,71)</v>
      </c>
      <c r="L76">
        <f>IF(J76&lt;&gt;0,Source!R28/J76,Source!R28)</f>
        <v>15.235018726591761</v>
      </c>
    </row>
    <row r="77" spans="1:11" ht="12.75">
      <c r="A77" s="7"/>
      <c r="B77" s="7"/>
      <c r="C77" s="7" t="s">
        <v>557</v>
      </c>
      <c r="D77" s="7"/>
      <c r="E77" s="7"/>
      <c r="F77" s="7">
        <f>Source!AL28</f>
        <v>143.03</v>
      </c>
      <c r="G77" s="26">
        <f>Source!DD28</f>
      </c>
      <c r="H77" s="7"/>
      <c r="I77" s="27">
        <f>IF(Source!BC28&lt;&gt;0,Source!P28/Source!BC28,Source!P28)</f>
        <v>314.6652173913044</v>
      </c>
      <c r="J77" s="7">
        <f>Source!BC28</f>
        <v>4.6</v>
      </c>
      <c r="K77" s="27">
        <f>Source!P28</f>
        <v>1447.46</v>
      </c>
    </row>
    <row r="78" spans="1:11" ht="12.75">
      <c r="A78" s="7"/>
      <c r="B78" s="7"/>
      <c r="C78" s="7" t="s">
        <v>558</v>
      </c>
      <c r="D78" s="7" t="s">
        <v>559</v>
      </c>
      <c r="E78" s="7">
        <f>Source!BZ28</f>
        <v>110.7</v>
      </c>
      <c r="F78" s="7"/>
      <c r="G78" s="7"/>
      <c r="H78" s="7"/>
      <c r="I78" s="27">
        <f>ROUND((E78/100)*((Source!S28/IF(Source!BA28&lt;&gt;0,Source!BA28,1))+(Source!R28/IF(Source!BS28&lt;&gt;0,Source!BS28,1))),2)</f>
        <v>74</v>
      </c>
      <c r="J78" s="7">
        <f>Source!AT28</f>
        <v>110.7</v>
      </c>
      <c r="K78" s="27">
        <f>Source!X28</f>
        <v>790.32</v>
      </c>
    </row>
    <row r="79" spans="1:11" ht="12.75">
      <c r="A79" s="7"/>
      <c r="B79" s="7"/>
      <c r="C79" s="7" t="s">
        <v>560</v>
      </c>
      <c r="D79" s="7" t="s">
        <v>559</v>
      </c>
      <c r="E79" s="7">
        <f>Source!CA28</f>
        <v>63.75</v>
      </c>
      <c r="F79" s="7"/>
      <c r="G79" s="7"/>
      <c r="H79" s="7"/>
      <c r="I79" s="27">
        <f>ROUND((E79/100)*((Source!S28/IF(Source!BA28&lt;&gt;0,Source!BA28,1))+(Source!R28/IF(Source!BS28&lt;&gt;0,Source!BS28,1))),2)</f>
        <v>42.62</v>
      </c>
      <c r="J79" s="7">
        <f>Source!AU28</f>
        <v>63.75</v>
      </c>
      <c r="K79" s="27">
        <f>Source!Y28</f>
        <v>409.62</v>
      </c>
    </row>
    <row r="80" spans="1:11" ht="12.75">
      <c r="A80" s="31"/>
      <c r="B80" s="31"/>
      <c r="C80" s="31" t="s">
        <v>561</v>
      </c>
      <c r="D80" s="31" t="s">
        <v>562</v>
      </c>
      <c r="E80" s="31">
        <f>Source!AQ28</f>
        <v>2.5</v>
      </c>
      <c r="F80" s="31"/>
      <c r="G80" s="32" t="str">
        <f>Source!DI28</f>
        <v>)*1,15</v>
      </c>
      <c r="H80" s="31"/>
      <c r="I80" s="31">
        <f>Source!U28</f>
        <v>6.325</v>
      </c>
      <c r="J80" s="31"/>
      <c r="K80" s="31"/>
    </row>
    <row r="81" spans="9:13" ht="12.75">
      <c r="I81" s="33">
        <f>IF(Source!BA28&lt;&gt;0,Source!S28/Source!BA28,Source!S28)+IF(Source!BB28&lt;&gt;0,Source!Q28/Source!BB28,Source!Q28)+SUM(I77:I79)</f>
        <v>631.5905593980065</v>
      </c>
      <c r="J81" s="34"/>
      <c r="K81" s="33">
        <f>Source!S28+Source!Q28+SUM(K77:K79)</f>
        <v>4046.17</v>
      </c>
      <c r="L81">
        <f>IF(Source!BA28&lt;&gt;0,Source!S28/Source!BA28,Source!S28)</f>
        <v>51.6123595505618</v>
      </c>
      <c r="M81" s="28">
        <f>I81</f>
        <v>631.5905593980065</v>
      </c>
    </row>
    <row r="82" spans="1:11" ht="24">
      <c r="A82" s="22" t="str">
        <f>Source!E29</f>
        <v>6</v>
      </c>
      <c r="B82" s="22" t="str">
        <f>Source!F29</f>
        <v>11-01-014-1</v>
      </c>
      <c r="C82" s="23" t="str">
        <f>Source!G29</f>
        <v>Устройство полов бетонных толщиной 100 мм</v>
      </c>
      <c r="D82" s="24" t="str">
        <f>Source!H29</f>
        <v>100 м2</v>
      </c>
      <c r="E82" s="25">
        <f>ROUND(Source!I29,6)</f>
        <v>0.3</v>
      </c>
      <c r="F82" s="25"/>
      <c r="G82" s="25"/>
      <c r="H82" s="25"/>
      <c r="I82" s="25"/>
      <c r="J82" s="25" t="str">
        <f>Source!BO29</f>
        <v>м08-01-062-2</v>
      </c>
      <c r="K82" s="25"/>
    </row>
    <row r="83" spans="1:11" ht="12.75">
      <c r="A83" s="7"/>
      <c r="B83" s="7"/>
      <c r="C83" s="7" t="s">
        <v>554</v>
      </c>
      <c r="D83" s="7"/>
      <c r="E83" s="7"/>
      <c r="F83" s="7">
        <f>Source!AO29</f>
        <v>291.71</v>
      </c>
      <c r="G83" s="26" t="str">
        <f>Source!DG29</f>
        <v>)*1,15</v>
      </c>
      <c r="H83" s="7"/>
      <c r="I83" s="27">
        <f>IF(Source!BA29&lt;&gt;0,Source!S29/Source!BA29,Source!S29)</f>
        <v>100.63951310861422</v>
      </c>
      <c r="J83" s="7">
        <f>Source!BA29</f>
        <v>10.68</v>
      </c>
      <c r="K83" s="27">
        <f>Source!S29</f>
        <v>1074.83</v>
      </c>
    </row>
    <row r="84" spans="1:11" ht="12.75">
      <c r="A84" s="7"/>
      <c r="B84" s="7"/>
      <c r="C84" s="7" t="s">
        <v>555</v>
      </c>
      <c r="D84" s="7"/>
      <c r="E84" s="7"/>
      <c r="F84" s="7">
        <f>Source!AM29</f>
        <v>93.67</v>
      </c>
      <c r="G84" s="26" t="str">
        <f>Source!DE29</f>
        <v>)*1,25</v>
      </c>
      <c r="H84" s="7"/>
      <c r="I84" s="27">
        <f>IF(Source!BB29&lt;&gt;0,Source!Q29/Source!BB29,Source!Q29)</f>
        <v>35.126315789473686</v>
      </c>
      <c r="J84" s="7">
        <f>Source!BB29</f>
        <v>5.7</v>
      </c>
      <c r="K84" s="27">
        <f>Source!Q29</f>
        <v>200.22</v>
      </c>
    </row>
    <row r="85" spans="1:11" ht="12.75">
      <c r="A85" s="7"/>
      <c r="B85" s="7"/>
      <c r="C85" s="7" t="s">
        <v>557</v>
      </c>
      <c r="D85" s="7"/>
      <c r="E85" s="7"/>
      <c r="F85" s="7">
        <f>Source!AL29</f>
        <v>6830.72</v>
      </c>
      <c r="G85" s="26">
        <f>Source!DD29</f>
      </c>
      <c r="H85" s="7"/>
      <c r="I85" s="27">
        <f>IF(Source!BC29&lt;&gt;0,Source!P29/Source!BC29,Source!P29)</f>
        <v>2049.2152173913046</v>
      </c>
      <c r="J85" s="7">
        <f>Source!BC29</f>
        <v>4.6</v>
      </c>
      <c r="K85" s="27">
        <f>Source!P29</f>
        <v>9426.39</v>
      </c>
    </row>
    <row r="86" spans="1:11" ht="12.75">
      <c r="A86" s="7"/>
      <c r="B86" s="7"/>
      <c r="C86" s="7" t="s">
        <v>558</v>
      </c>
      <c r="D86" s="7" t="s">
        <v>559</v>
      </c>
      <c r="E86" s="7">
        <f>Source!BZ29</f>
        <v>110.7</v>
      </c>
      <c r="F86" s="7"/>
      <c r="G86" s="7"/>
      <c r="H86" s="7"/>
      <c r="I86" s="27">
        <f>ROUND((E86/100)*((Source!S29/IF(Source!BA29&lt;&gt;0,Source!BA29,1))+(Source!R29/IF(Source!BS29&lt;&gt;0,Source!BS29,1))),2)</f>
        <v>111.41</v>
      </c>
      <c r="J86" s="7">
        <f>Source!AT29</f>
        <v>110.7</v>
      </c>
      <c r="K86" s="27">
        <f>Source!X29</f>
        <v>1189.84</v>
      </c>
    </row>
    <row r="87" spans="1:11" ht="12.75">
      <c r="A87" s="7"/>
      <c r="B87" s="7"/>
      <c r="C87" s="7" t="s">
        <v>560</v>
      </c>
      <c r="D87" s="7" t="s">
        <v>559</v>
      </c>
      <c r="E87" s="7">
        <f>Source!CA29</f>
        <v>63.75</v>
      </c>
      <c r="F87" s="7"/>
      <c r="G87" s="7"/>
      <c r="H87" s="7"/>
      <c r="I87" s="27">
        <f>ROUND((E87/100)*((Source!S29/IF(Source!BA29&lt;&gt;0,Source!BA29,1))+(Source!R29/IF(Source!BS29&lt;&gt;0,Source!BS29,1))),2)</f>
        <v>64.16</v>
      </c>
      <c r="J87" s="7">
        <f>Source!AU29</f>
        <v>63.75</v>
      </c>
      <c r="K87" s="27">
        <f>Source!Y29</f>
        <v>616.68</v>
      </c>
    </row>
    <row r="88" spans="1:11" ht="12.75">
      <c r="A88" s="31"/>
      <c r="B88" s="31"/>
      <c r="C88" s="31" t="s">
        <v>561</v>
      </c>
      <c r="D88" s="31" t="s">
        <v>562</v>
      </c>
      <c r="E88" s="31">
        <f>Source!AQ29</f>
        <v>30.3</v>
      </c>
      <c r="F88" s="31"/>
      <c r="G88" s="32" t="str">
        <f>Source!DI29</f>
        <v>)*1,15</v>
      </c>
      <c r="H88" s="31"/>
      <c r="I88" s="31">
        <f>Source!U29</f>
        <v>10.4535</v>
      </c>
      <c r="J88" s="31"/>
      <c r="K88" s="31"/>
    </row>
    <row r="89" spans="9:13" ht="12.75">
      <c r="I89" s="33">
        <f>IF(Source!BA29&lt;&gt;0,Source!S29/Source!BA29,Source!S29)+IF(Source!BB29&lt;&gt;0,Source!Q29/Source!BB29,Source!Q29)+SUM(I85:I87)</f>
        <v>2360.551046289392</v>
      </c>
      <c r="J89" s="34"/>
      <c r="K89" s="33">
        <f>Source!S29+Source!Q29+SUM(K85:K87)</f>
        <v>12507.96</v>
      </c>
      <c r="L89">
        <f>IF(Source!BA29&lt;&gt;0,Source!S29/Source!BA29,Source!S29)</f>
        <v>100.63951310861422</v>
      </c>
      <c r="M89" s="28">
        <f>I89</f>
        <v>2360.551046289392</v>
      </c>
    </row>
    <row r="90" spans="1:11" ht="48">
      <c r="A90" s="22" t="str">
        <f>Source!E30</f>
        <v>7</v>
      </c>
      <c r="B90" s="22" t="str">
        <f>Source!F30</f>
        <v>15-02-016-1</v>
      </c>
      <c r="C90" s="23" t="str">
        <f>Source!G30</f>
        <v>Оштукатуривание поверхностей цементно-известковым или цементным раствором по камню и бетону простое стен</v>
      </c>
      <c r="D90" s="24" t="str">
        <f>Source!H30</f>
        <v>100 м2</v>
      </c>
      <c r="E90" s="25">
        <f>ROUND(Source!I30,6)</f>
        <v>1.25</v>
      </c>
      <c r="F90" s="25"/>
      <c r="G90" s="25"/>
      <c r="H90" s="25"/>
      <c r="I90" s="25"/>
      <c r="J90" s="25" t="str">
        <f>Source!BO30</f>
        <v>м08-01-062-2</v>
      </c>
      <c r="K90" s="25"/>
    </row>
    <row r="91" spans="1:11" ht="12.75">
      <c r="A91" s="7"/>
      <c r="B91" s="7"/>
      <c r="C91" s="7" t="s">
        <v>554</v>
      </c>
      <c r="D91" s="7"/>
      <c r="E91" s="7"/>
      <c r="F91" s="7">
        <f>Source!AO30</f>
        <v>684.63</v>
      </c>
      <c r="G91" s="26" t="str">
        <f>Source!DG30</f>
        <v>)*1,15</v>
      </c>
      <c r="H91" s="7"/>
      <c r="I91" s="27">
        <f>IF(Source!BA30&lt;&gt;0,Source!S30/Source!BA30,Source!S30)</f>
        <v>984.1554307116106</v>
      </c>
      <c r="J91" s="7">
        <f>Source!BA30</f>
        <v>10.68</v>
      </c>
      <c r="K91" s="27">
        <f>Source!S30</f>
        <v>10510.78</v>
      </c>
    </row>
    <row r="92" spans="1:11" ht="12.75">
      <c r="A92" s="7"/>
      <c r="B92" s="7"/>
      <c r="C92" s="7" t="s">
        <v>555</v>
      </c>
      <c r="D92" s="7"/>
      <c r="E92" s="7"/>
      <c r="F92" s="7">
        <f>Source!AM30</f>
        <v>95.79</v>
      </c>
      <c r="G92" s="26" t="str">
        <f>Source!DE30</f>
        <v>)*1,25</v>
      </c>
      <c r="H92" s="7"/>
      <c r="I92" s="27">
        <f>IF(Source!BB30&lt;&gt;0,Source!Q30/Source!BB30,Source!Q30)</f>
        <v>149.6719298245614</v>
      </c>
      <c r="J92" s="7">
        <f>Source!BB30</f>
        <v>5.7</v>
      </c>
      <c r="K92" s="27">
        <f>Source!Q30</f>
        <v>853.13</v>
      </c>
    </row>
    <row r="93" spans="1:12" ht="12.75">
      <c r="A93" s="7"/>
      <c r="B93" s="7"/>
      <c r="C93" s="7" t="s">
        <v>556</v>
      </c>
      <c r="D93" s="7"/>
      <c r="E93" s="7"/>
      <c r="F93" s="7">
        <f>Source!AN30</f>
        <v>64.22</v>
      </c>
      <c r="G93" s="26" t="str">
        <f>Source!DF30</f>
        <v>)*1,25</v>
      </c>
      <c r="H93" s="7"/>
      <c r="I93" s="30" t="str">
        <f>CONCATENATE("(",TEXT(+IF(J93&lt;&gt;0,Source!R30/J93,Source!R30),"0,00"),")")</f>
        <v>(100,34)</v>
      </c>
      <c r="J93" s="7">
        <f>Source!BS30</f>
        <v>10.68</v>
      </c>
      <c r="K93" s="29" t="str">
        <f>CONCATENATE("(",TEXT(+Source!R30,"0,00"),")")</f>
        <v>(1071,67)</v>
      </c>
      <c r="L93">
        <f>IF(J93&lt;&gt;0,Source!R30/J93,Source!R30)</f>
        <v>100.3436329588015</v>
      </c>
    </row>
    <row r="94" spans="1:11" ht="12.75">
      <c r="A94" s="7"/>
      <c r="B94" s="7"/>
      <c r="C94" s="7" t="s">
        <v>557</v>
      </c>
      <c r="D94" s="7"/>
      <c r="E94" s="7"/>
      <c r="F94" s="7">
        <f>Source!AL30</f>
        <v>865.25</v>
      </c>
      <c r="G94" s="26">
        <f>Source!DD30</f>
      </c>
      <c r="H94" s="7"/>
      <c r="I94" s="27">
        <f>IF(Source!BC30&lt;&gt;0,Source!P30/Source!BC30,Source!P30)</f>
        <v>1081.5630434782609</v>
      </c>
      <c r="J94" s="7">
        <f>Source!BC30</f>
        <v>4.6</v>
      </c>
      <c r="K94" s="27">
        <f>Source!P30</f>
        <v>4975.19</v>
      </c>
    </row>
    <row r="95" spans="1:11" ht="12.75">
      <c r="A95" s="7"/>
      <c r="B95" s="7"/>
      <c r="C95" s="7" t="s">
        <v>558</v>
      </c>
      <c r="D95" s="7" t="s">
        <v>559</v>
      </c>
      <c r="E95" s="7">
        <f>Source!BZ30</f>
        <v>94.5</v>
      </c>
      <c r="F95" s="7"/>
      <c r="G95" s="7"/>
      <c r="H95" s="7"/>
      <c r="I95" s="27">
        <f>ROUND((E95/100)*((Source!S30/IF(Source!BA30&lt;&gt;0,Source!BA30,1))+(Source!R30/IF(Source!BS30&lt;&gt;0,Source!BS30,1))),2)</f>
        <v>1024.85</v>
      </c>
      <c r="J95" s="7">
        <f>Source!AT30</f>
        <v>94.5</v>
      </c>
      <c r="K95" s="27">
        <f>Source!X30</f>
        <v>10945.42</v>
      </c>
    </row>
    <row r="96" spans="1:11" ht="12.75">
      <c r="A96" s="7"/>
      <c r="B96" s="7"/>
      <c r="C96" s="7" t="s">
        <v>560</v>
      </c>
      <c r="D96" s="7" t="s">
        <v>559</v>
      </c>
      <c r="E96" s="7">
        <f>Source!CA30</f>
        <v>46.75</v>
      </c>
      <c r="F96" s="7"/>
      <c r="G96" s="7"/>
      <c r="H96" s="7"/>
      <c r="I96" s="27">
        <f>ROUND((E96/100)*((Source!S30/IF(Source!BA30&lt;&gt;0,Source!BA30,1))+(Source!R30/IF(Source!BS30&lt;&gt;0,Source!BS30,1))),2)</f>
        <v>507</v>
      </c>
      <c r="J96" s="7">
        <f>Source!AU30</f>
        <v>46.75</v>
      </c>
      <c r="K96" s="27">
        <f>Source!Y30</f>
        <v>4873.32</v>
      </c>
    </row>
    <row r="97" spans="1:11" ht="12.75">
      <c r="A97" s="31"/>
      <c r="B97" s="31"/>
      <c r="C97" s="31" t="s">
        <v>561</v>
      </c>
      <c r="D97" s="31" t="s">
        <v>562</v>
      </c>
      <c r="E97" s="31">
        <f>Source!AQ30</f>
        <v>75.4</v>
      </c>
      <c r="F97" s="31"/>
      <c r="G97" s="32" t="str">
        <f>Source!DI30</f>
        <v>)*1,15</v>
      </c>
      <c r="H97" s="31"/>
      <c r="I97" s="31">
        <f>Source!U30</f>
        <v>108.38749999999999</v>
      </c>
      <c r="J97" s="31"/>
      <c r="K97" s="31"/>
    </row>
    <row r="98" spans="9:13" ht="12.75">
      <c r="I98" s="33">
        <f>IF(Source!BA30&lt;&gt;0,Source!S30/Source!BA30,Source!S30)+IF(Source!BB30&lt;&gt;0,Source!Q30/Source!BB30,Source!Q30)+SUM(I94:I96)</f>
        <v>3747.240404014433</v>
      </c>
      <c r="J98" s="34"/>
      <c r="K98" s="33">
        <f>Source!S30+Source!Q30+SUM(K94:K96)</f>
        <v>32157.84</v>
      </c>
      <c r="L98">
        <f>IF(Source!BA30&lt;&gt;0,Source!S30/Source!BA30,Source!S30)</f>
        <v>984.1554307116106</v>
      </c>
      <c r="M98" s="28">
        <f>I98</f>
        <v>3747.240404014433</v>
      </c>
    </row>
    <row r="99" spans="1:11" ht="24">
      <c r="A99" s="22" t="str">
        <f>Source!E31</f>
        <v>8</v>
      </c>
      <c r="B99" s="22" t="str">
        <f>Source!F31</f>
        <v>15-04-024-1</v>
      </c>
      <c r="C99" s="23" t="str">
        <f>Source!G31</f>
        <v>Простая окраска масляными составами по дереву стен</v>
      </c>
      <c r="D99" s="24" t="str">
        <f>Source!H31</f>
        <v>100 м2</v>
      </c>
      <c r="E99" s="25">
        <f>ROUND(Source!I31,6)</f>
        <v>1.25</v>
      </c>
      <c r="F99" s="25"/>
      <c r="G99" s="25"/>
      <c r="H99" s="25"/>
      <c r="I99" s="25"/>
      <c r="J99" s="25" t="str">
        <f>Source!BO31</f>
        <v>м08-01-062-2</v>
      </c>
      <c r="K99" s="25"/>
    </row>
    <row r="100" spans="1:11" ht="12.75">
      <c r="A100" s="7"/>
      <c r="B100" s="7"/>
      <c r="C100" s="7" t="s">
        <v>554</v>
      </c>
      <c r="D100" s="7"/>
      <c r="E100" s="7"/>
      <c r="F100" s="7">
        <f>Source!AO31</f>
        <v>245.44</v>
      </c>
      <c r="G100" s="26" t="str">
        <f>Source!DG31</f>
        <v>)*1,15</v>
      </c>
      <c r="H100" s="7"/>
      <c r="I100" s="27">
        <f>IF(Source!BA31&lt;&gt;0,Source!S31/Source!BA31,Source!S31)</f>
        <v>352.82022471910113</v>
      </c>
      <c r="J100" s="7">
        <f>Source!BA31</f>
        <v>10.68</v>
      </c>
      <c r="K100" s="27">
        <f>Source!S31</f>
        <v>3768.12</v>
      </c>
    </row>
    <row r="101" spans="1:11" ht="12.75">
      <c r="A101" s="7"/>
      <c r="B101" s="7"/>
      <c r="C101" s="7" t="s">
        <v>555</v>
      </c>
      <c r="D101" s="7"/>
      <c r="E101" s="7"/>
      <c r="F101" s="7">
        <f>Source!AM31</f>
        <v>3.97</v>
      </c>
      <c r="G101" s="26" t="str">
        <f>Source!DE31</f>
        <v>)*1,25</v>
      </c>
      <c r="H101" s="7"/>
      <c r="I101" s="27">
        <f>IF(Source!BB31&lt;&gt;0,Source!Q31/Source!BB31,Source!Q31)</f>
        <v>6.203508771929824</v>
      </c>
      <c r="J101" s="7">
        <f>Source!BB31</f>
        <v>5.7</v>
      </c>
      <c r="K101" s="27">
        <f>Source!Q31</f>
        <v>35.36</v>
      </c>
    </row>
    <row r="102" spans="1:12" ht="12.75">
      <c r="A102" s="7"/>
      <c r="B102" s="7"/>
      <c r="C102" s="7" t="s">
        <v>556</v>
      </c>
      <c r="D102" s="7"/>
      <c r="E102" s="7"/>
      <c r="F102" s="7">
        <f>Source!AN31</f>
        <v>0.63</v>
      </c>
      <c r="G102" s="26" t="str">
        <f>Source!DF31</f>
        <v>)*1,25</v>
      </c>
      <c r="H102" s="7"/>
      <c r="I102" s="30" t="str">
        <f>CONCATENATE("(",TEXT(+IF(J102&lt;&gt;0,Source!R31/J102,Source!R31),"0,00"),")")</f>
        <v>(0,98)</v>
      </c>
      <c r="J102" s="7">
        <f>Source!BS31</f>
        <v>10.68</v>
      </c>
      <c r="K102" s="29" t="str">
        <f>CONCATENATE("(",TEXT(+Source!R31,"0,00"),")")</f>
        <v>(10,51)</v>
      </c>
      <c r="L102">
        <f>IF(J102&lt;&gt;0,Source!R31/J102,Source!R31)</f>
        <v>0.9840823970037453</v>
      </c>
    </row>
    <row r="103" spans="1:11" ht="12.75">
      <c r="A103" s="7"/>
      <c r="B103" s="7"/>
      <c r="C103" s="7" t="s">
        <v>557</v>
      </c>
      <c r="D103" s="7"/>
      <c r="E103" s="7"/>
      <c r="F103" s="7">
        <f>Source!AL31</f>
        <v>613.73</v>
      </c>
      <c r="G103" s="26">
        <f>Source!DD31</f>
      </c>
      <c r="H103" s="7"/>
      <c r="I103" s="27">
        <f>IF(Source!BC31&lt;&gt;0,Source!P31/Source!BC31,Source!P31)</f>
        <v>767.1630434782609</v>
      </c>
      <c r="J103" s="7">
        <f>Source!BC31</f>
        <v>4.6</v>
      </c>
      <c r="K103" s="27">
        <f>Source!P31</f>
        <v>3528.95</v>
      </c>
    </row>
    <row r="104" spans="1:11" ht="12.75">
      <c r="A104" s="7"/>
      <c r="B104" s="7"/>
      <c r="C104" s="7" t="s">
        <v>558</v>
      </c>
      <c r="D104" s="7" t="s">
        <v>559</v>
      </c>
      <c r="E104" s="7">
        <f>Source!BZ31</f>
        <v>94.5</v>
      </c>
      <c r="F104" s="7"/>
      <c r="G104" s="7"/>
      <c r="H104" s="7"/>
      <c r="I104" s="27">
        <f>ROUND((E104/100)*((Source!S31/IF(Source!BA31&lt;&gt;0,Source!BA31,1))+(Source!R31/IF(Source!BS31&lt;&gt;0,Source!BS31,1))),2)</f>
        <v>334.35</v>
      </c>
      <c r="J104" s="7">
        <f>Source!AT31</f>
        <v>94.5</v>
      </c>
      <c r="K104" s="27">
        <f>Source!X31</f>
        <v>3570.81</v>
      </c>
    </row>
    <row r="105" spans="1:11" ht="12.75">
      <c r="A105" s="7"/>
      <c r="B105" s="7"/>
      <c r="C105" s="7" t="s">
        <v>560</v>
      </c>
      <c r="D105" s="7" t="s">
        <v>559</v>
      </c>
      <c r="E105" s="7">
        <f>Source!CA31</f>
        <v>46.75</v>
      </c>
      <c r="F105" s="7"/>
      <c r="G105" s="7"/>
      <c r="H105" s="7"/>
      <c r="I105" s="27">
        <f>ROUND((E105/100)*((Source!S31/IF(Source!BA31&lt;&gt;0,Source!BA31,1))+(Source!R31/IF(Source!BS31&lt;&gt;0,Source!BS31,1))),2)</f>
        <v>165.4</v>
      </c>
      <c r="J105" s="7">
        <f>Source!AU31</f>
        <v>46.75</v>
      </c>
      <c r="K105" s="27">
        <f>Source!Y31</f>
        <v>1589.86</v>
      </c>
    </row>
    <row r="106" spans="1:11" ht="12.75">
      <c r="A106" s="31"/>
      <c r="B106" s="31"/>
      <c r="C106" s="31" t="s">
        <v>561</v>
      </c>
      <c r="D106" s="31" t="s">
        <v>562</v>
      </c>
      <c r="E106" s="31">
        <f>Source!AQ31</f>
        <v>28.05</v>
      </c>
      <c r="F106" s="31"/>
      <c r="G106" s="32" t="str">
        <f>Source!DI31</f>
        <v>)*1,15</v>
      </c>
      <c r="H106" s="31"/>
      <c r="I106" s="31">
        <f>Source!U31</f>
        <v>40.321875</v>
      </c>
      <c r="J106" s="31"/>
      <c r="K106" s="31"/>
    </row>
    <row r="107" spans="9:13" ht="12.75">
      <c r="I107" s="33">
        <f>IF(Source!BA31&lt;&gt;0,Source!S31/Source!BA31,Source!S31)+IF(Source!BB31&lt;&gt;0,Source!Q31/Source!BB31,Source!Q31)+SUM(I103:I105)</f>
        <v>1625.936776969292</v>
      </c>
      <c r="J107" s="34"/>
      <c r="K107" s="33">
        <f>Source!S31+Source!Q31+SUM(K103:K105)</f>
        <v>12493.1</v>
      </c>
      <c r="L107">
        <f>IF(Source!BA31&lt;&gt;0,Source!S31/Source!BA31,Source!S31)</f>
        <v>352.82022471910113</v>
      </c>
      <c r="M107" s="28">
        <f>I107</f>
        <v>1625.936776969292</v>
      </c>
    </row>
    <row r="108" spans="1:11" ht="48">
      <c r="A108" s="22" t="str">
        <f>Source!E32</f>
        <v>9</v>
      </c>
      <c r="B108" s="22" t="str">
        <f>Source!F32</f>
        <v>10-01-039-1</v>
      </c>
      <c r="C108" s="23" t="str">
        <f>Source!G32</f>
        <v>Установка блоков в наружных и внутренних дверных проемах в каменных стенах площадью проема до 3 м2</v>
      </c>
      <c r="D108" s="24" t="str">
        <f>Source!H32</f>
        <v>100 м2</v>
      </c>
      <c r="E108" s="25">
        <f>ROUND(Source!I32,6)</f>
        <v>0.064</v>
      </c>
      <c r="F108" s="25"/>
      <c r="G108" s="25"/>
      <c r="H108" s="25"/>
      <c r="I108" s="25"/>
      <c r="J108" s="25" t="str">
        <f>Source!BO32</f>
        <v>м08-01-062-2</v>
      </c>
      <c r="K108" s="25"/>
    </row>
    <row r="109" spans="1:11" ht="12.75">
      <c r="A109" s="7"/>
      <c r="B109" s="7"/>
      <c r="C109" s="7" t="s">
        <v>554</v>
      </c>
      <c r="D109" s="7"/>
      <c r="E109" s="7"/>
      <c r="F109" s="7">
        <f>Source!AO32</f>
        <v>958.33</v>
      </c>
      <c r="G109" s="26" t="str">
        <f>Source!DG32</f>
        <v>)*1,15</v>
      </c>
      <c r="H109" s="7"/>
      <c r="I109" s="27">
        <f>IF(Source!BA32&lt;&gt;0,Source!S32/Source!BA32,Source!S32)</f>
        <v>70.53277153558052</v>
      </c>
      <c r="J109" s="7">
        <f>Source!BA32</f>
        <v>10.68</v>
      </c>
      <c r="K109" s="27">
        <f>Source!S32</f>
        <v>753.29</v>
      </c>
    </row>
    <row r="110" spans="1:11" ht="12.75">
      <c r="A110" s="7"/>
      <c r="B110" s="7"/>
      <c r="C110" s="7" t="s">
        <v>555</v>
      </c>
      <c r="D110" s="7"/>
      <c r="E110" s="7"/>
      <c r="F110" s="7">
        <f>Source!AM32</f>
        <v>1226.89</v>
      </c>
      <c r="G110" s="26" t="str">
        <f>Source!DE32</f>
        <v>)*1,25</v>
      </c>
      <c r="H110" s="7"/>
      <c r="I110" s="27">
        <f>IF(Source!BB32&lt;&gt;0,Source!Q32/Source!BB32,Source!Q32)</f>
        <v>98.15087719298246</v>
      </c>
      <c r="J110" s="7">
        <f>Source!BB32</f>
        <v>5.7</v>
      </c>
      <c r="K110" s="27">
        <f>Source!Q32</f>
        <v>559.46</v>
      </c>
    </row>
    <row r="111" spans="1:12" ht="12.75">
      <c r="A111" s="7"/>
      <c r="B111" s="7"/>
      <c r="C111" s="7" t="s">
        <v>556</v>
      </c>
      <c r="D111" s="7"/>
      <c r="E111" s="7"/>
      <c r="F111" s="7">
        <f>Source!AN32</f>
        <v>141.14</v>
      </c>
      <c r="G111" s="26" t="str">
        <f>Source!DF32</f>
        <v>)*1,25</v>
      </c>
      <c r="H111" s="7"/>
      <c r="I111" s="30" t="str">
        <f>CONCATENATE("(",TEXT(+IF(J111&lt;&gt;0,Source!R32/J111,Source!R32),"0,00"),")")</f>
        <v>(11,29)</v>
      </c>
      <c r="J111" s="7">
        <f>Source!BS32</f>
        <v>10.68</v>
      </c>
      <c r="K111" s="29" t="str">
        <f>CONCATENATE("(",TEXT(+Source!R32,"0,00"),")")</f>
        <v>(120,59)</v>
      </c>
      <c r="L111">
        <f>IF(J111&lt;&gt;0,Source!R32/J111,Source!R32)</f>
        <v>11.29119850187266</v>
      </c>
    </row>
    <row r="112" spans="1:11" ht="12.75">
      <c r="A112" s="7"/>
      <c r="B112" s="7"/>
      <c r="C112" s="7" t="s">
        <v>557</v>
      </c>
      <c r="D112" s="7"/>
      <c r="E112" s="7"/>
      <c r="F112" s="7">
        <f>Source!AL32</f>
        <v>22824.3</v>
      </c>
      <c r="G112" s="26">
        <f>Source!DD32</f>
      </c>
      <c r="H112" s="7"/>
      <c r="I112" s="27">
        <f>IF(Source!BC32&lt;&gt;0,Source!P32/Source!BC32,Source!P32)</f>
        <v>1460.754347826087</v>
      </c>
      <c r="J112" s="7">
        <f>Source!BC32</f>
        <v>4.6</v>
      </c>
      <c r="K112" s="27">
        <f>Source!P32</f>
        <v>6719.47</v>
      </c>
    </row>
    <row r="113" spans="1:11" ht="12.75">
      <c r="A113" s="7"/>
      <c r="B113" s="7"/>
      <c r="C113" s="7" t="s">
        <v>558</v>
      </c>
      <c r="D113" s="7" t="s">
        <v>559</v>
      </c>
      <c r="E113" s="7">
        <f>Source!BZ32</f>
        <v>106.2</v>
      </c>
      <c r="F113" s="7"/>
      <c r="G113" s="7"/>
      <c r="H113" s="7"/>
      <c r="I113" s="27">
        <f>ROUND((E113/100)*((Source!S32/IF(Source!BA32&lt;&gt;0,Source!BA32,1))+(Source!R32/IF(Source!BS32&lt;&gt;0,Source!BS32,1))),2)</f>
        <v>86.9</v>
      </c>
      <c r="J113" s="7">
        <f>Source!AT32</f>
        <v>106.2</v>
      </c>
      <c r="K113" s="27">
        <f>Source!X32</f>
        <v>928.06</v>
      </c>
    </row>
    <row r="114" spans="1:11" ht="12.75">
      <c r="A114" s="7"/>
      <c r="B114" s="7"/>
      <c r="C114" s="7" t="s">
        <v>560</v>
      </c>
      <c r="D114" s="7" t="s">
        <v>559</v>
      </c>
      <c r="E114" s="7">
        <f>Source!CA32</f>
        <v>53.55</v>
      </c>
      <c r="F114" s="7"/>
      <c r="G114" s="7"/>
      <c r="H114" s="7"/>
      <c r="I114" s="27">
        <f>ROUND((E114/100)*((Source!S32/IF(Source!BA32&lt;&gt;0,Source!BA32,1))+(Source!R32/IF(Source!BS32&lt;&gt;0,Source!BS32,1))),2)</f>
        <v>43.82</v>
      </c>
      <c r="J114" s="7">
        <f>Source!AU32</f>
        <v>53.55</v>
      </c>
      <c r="K114" s="27">
        <f>Source!Y32</f>
        <v>421.17</v>
      </c>
    </row>
    <row r="115" spans="1:11" ht="12.75">
      <c r="A115" s="31"/>
      <c r="B115" s="31"/>
      <c r="C115" s="31" t="s">
        <v>561</v>
      </c>
      <c r="D115" s="31" t="s">
        <v>562</v>
      </c>
      <c r="E115" s="31">
        <f>Source!AQ32</f>
        <v>104.28</v>
      </c>
      <c r="F115" s="31"/>
      <c r="G115" s="32" t="str">
        <f>Source!DI32</f>
        <v>)*1,15</v>
      </c>
      <c r="H115" s="31"/>
      <c r="I115" s="31">
        <f>Source!U32</f>
        <v>7.675008</v>
      </c>
      <c r="J115" s="31"/>
      <c r="K115" s="31"/>
    </row>
    <row r="116" spans="9:13" ht="12.75">
      <c r="I116" s="33">
        <f>IF(Source!BA32&lt;&gt;0,Source!S32/Source!BA32,Source!S32)+IF(Source!BB32&lt;&gt;0,Source!Q32/Source!BB32,Source!Q32)+SUM(I112:I114)</f>
        <v>1760.15799655465</v>
      </c>
      <c r="J116" s="34"/>
      <c r="K116" s="33">
        <f>Source!S32+Source!Q32+SUM(K112:K114)</f>
        <v>9381.45</v>
      </c>
      <c r="L116">
        <f>IF(Source!BA32&lt;&gt;0,Source!S32/Source!BA32,Source!S32)</f>
        <v>70.53277153558052</v>
      </c>
      <c r="M116" s="28">
        <f>I116</f>
        <v>1760.15799655465</v>
      </c>
    </row>
    <row r="117" spans="1:11" ht="24">
      <c r="A117" s="22" t="str">
        <f>Source!E33</f>
        <v>10</v>
      </c>
      <c r="B117" s="22" t="str">
        <f>Source!F33</f>
        <v>52-2-1</v>
      </c>
      <c r="C117" s="23" t="str">
        <f>Source!G33</f>
        <v>Усиление фундаментов цементацией</v>
      </c>
      <c r="D117" s="24" t="str">
        <f>Source!H33</f>
        <v>100 м3</v>
      </c>
      <c r="E117" s="25">
        <f>ROUND(Source!I33,6)</f>
        <v>0.16</v>
      </c>
      <c r="F117" s="25"/>
      <c r="G117" s="25"/>
      <c r="H117" s="25"/>
      <c r="I117" s="25"/>
      <c r="J117" s="25" t="str">
        <f>Source!BO33</f>
        <v>м08-01-062-2</v>
      </c>
      <c r="K117" s="25"/>
    </row>
    <row r="118" spans="1:11" ht="12.75">
      <c r="A118" s="7"/>
      <c r="B118" s="7"/>
      <c r="C118" s="7" t="s">
        <v>554</v>
      </c>
      <c r="D118" s="7"/>
      <c r="E118" s="7"/>
      <c r="F118" s="7">
        <f>Source!AO33</f>
        <v>4869.74</v>
      </c>
      <c r="G118" s="26">
        <f>Source!DG33</f>
      </c>
      <c r="H118" s="7"/>
      <c r="I118" s="27">
        <f>IF(Source!BA33&lt;&gt;0,Source!S33/Source!BA33,Source!S33)</f>
        <v>779.1582397003746</v>
      </c>
      <c r="J118" s="7">
        <f>Source!BA33</f>
        <v>10.68</v>
      </c>
      <c r="K118" s="27">
        <f>Source!S33</f>
        <v>8321.41</v>
      </c>
    </row>
    <row r="119" spans="1:11" ht="12.75">
      <c r="A119" s="7"/>
      <c r="B119" s="7"/>
      <c r="C119" s="7" t="s">
        <v>555</v>
      </c>
      <c r="D119" s="7"/>
      <c r="E119" s="7"/>
      <c r="F119" s="7">
        <f>Source!AM33</f>
        <v>923.25</v>
      </c>
      <c r="G119" s="26">
        <f>Source!DE33</f>
      </c>
      <c r="H119" s="7"/>
      <c r="I119" s="27">
        <f>IF(Source!BB33&lt;&gt;0,Source!Q33/Source!BB33,Source!Q33)</f>
        <v>147.71929824561403</v>
      </c>
      <c r="J119" s="7">
        <f>Source!BB33</f>
        <v>5.7</v>
      </c>
      <c r="K119" s="27">
        <f>Source!Q33</f>
        <v>842</v>
      </c>
    </row>
    <row r="120" spans="1:12" ht="12.75">
      <c r="A120" s="7"/>
      <c r="B120" s="7"/>
      <c r="C120" s="7" t="s">
        <v>556</v>
      </c>
      <c r="D120" s="7"/>
      <c r="E120" s="7"/>
      <c r="F120" s="7">
        <f>Source!AN33</f>
        <v>5.08</v>
      </c>
      <c r="G120" s="26">
        <f>Source!DF33</f>
      </c>
      <c r="H120" s="7"/>
      <c r="I120" s="30" t="str">
        <f>CONCATENATE("(",TEXT(+IF(J120&lt;&gt;0,Source!R33/J120,Source!R33),"0,00"),")")</f>
        <v>(0,81)</v>
      </c>
      <c r="J120" s="7">
        <f>Source!BS33</f>
        <v>10.68</v>
      </c>
      <c r="K120" s="29" t="str">
        <f>CONCATENATE("(",TEXT(+Source!R33,"0,00"),")")</f>
        <v>(8,68)</v>
      </c>
      <c r="L120">
        <f>IF(J120&lt;&gt;0,Source!R33/J120,Source!R33)</f>
        <v>0.8127340823970037</v>
      </c>
    </row>
    <row r="121" spans="1:11" ht="12.75">
      <c r="A121" s="7"/>
      <c r="B121" s="7"/>
      <c r="C121" s="7" t="s">
        <v>557</v>
      </c>
      <c r="D121" s="7"/>
      <c r="E121" s="7"/>
      <c r="F121" s="7">
        <f>Source!AL33</f>
        <v>27476.44</v>
      </c>
      <c r="G121" s="26">
        <f>Source!DD33</f>
      </c>
      <c r="H121" s="7"/>
      <c r="I121" s="27">
        <f>IF(Source!BC33&lt;&gt;0,Source!P33/Source!BC33,Source!P33)</f>
        <v>4396.230434782609</v>
      </c>
      <c r="J121" s="7">
        <f>Source!BC33</f>
        <v>4.6</v>
      </c>
      <c r="K121" s="27">
        <f>Source!P33</f>
        <v>20222.66</v>
      </c>
    </row>
    <row r="122" spans="1:11" ht="12.75">
      <c r="A122" s="7"/>
      <c r="B122" s="7"/>
      <c r="C122" s="7" t="s">
        <v>558</v>
      </c>
      <c r="D122" s="7" t="s">
        <v>559</v>
      </c>
      <c r="E122" s="7">
        <f>Source!BZ33</f>
        <v>93</v>
      </c>
      <c r="F122" s="7"/>
      <c r="G122" s="7"/>
      <c r="H122" s="7"/>
      <c r="I122" s="27">
        <f>ROUND((E122/100)*((Source!S33/IF(Source!BA33&lt;&gt;0,Source!BA33,1))+(Source!R33/IF(Source!BS33&lt;&gt;0,Source!BS33,1))),2)</f>
        <v>725.37</v>
      </c>
      <c r="J122" s="7">
        <f>Source!AT33</f>
        <v>93</v>
      </c>
      <c r="K122" s="27">
        <f>Source!X33</f>
        <v>7746.98</v>
      </c>
    </row>
    <row r="123" spans="1:11" ht="12.75">
      <c r="A123" s="7"/>
      <c r="B123" s="7"/>
      <c r="C123" s="7" t="s">
        <v>560</v>
      </c>
      <c r="D123" s="7" t="s">
        <v>559</v>
      </c>
      <c r="E123" s="7">
        <f>Source!CA33</f>
        <v>75</v>
      </c>
      <c r="F123" s="7"/>
      <c r="G123" s="7"/>
      <c r="H123" s="7"/>
      <c r="I123" s="27">
        <f>ROUND((E123/100)*((Source!S33/IF(Source!BA33&lt;&gt;0,Source!BA33,1))+(Source!R33/IF(Source!BS33&lt;&gt;0,Source!BS33,1))),2)</f>
        <v>584.98</v>
      </c>
      <c r="J123" s="7">
        <f>Source!AU33</f>
        <v>75</v>
      </c>
      <c r="K123" s="27">
        <f>Source!Y33</f>
        <v>5622.81</v>
      </c>
    </row>
    <row r="124" spans="1:11" ht="12.75">
      <c r="A124" s="31"/>
      <c r="B124" s="31"/>
      <c r="C124" s="31" t="s">
        <v>561</v>
      </c>
      <c r="D124" s="31" t="s">
        <v>562</v>
      </c>
      <c r="E124" s="31">
        <f>Source!AQ33</f>
        <v>505.82</v>
      </c>
      <c r="F124" s="31"/>
      <c r="G124" s="32">
        <f>Source!DI33</f>
      </c>
      <c r="H124" s="31"/>
      <c r="I124" s="31">
        <f>Source!U33</f>
        <v>80.9312</v>
      </c>
      <c r="J124" s="31"/>
      <c r="K124" s="31"/>
    </row>
    <row r="125" spans="9:13" ht="12.75">
      <c r="I125" s="33">
        <f>IF(Source!BA33&lt;&gt;0,Source!S33/Source!BA33,Source!S33)+IF(Source!BB33&lt;&gt;0,Source!Q33/Source!BB33,Source!Q33)+SUM(I121:I123)</f>
        <v>6633.457972728597</v>
      </c>
      <c r="J125" s="34"/>
      <c r="K125" s="33">
        <f>Source!S33+Source!Q33+SUM(K121:K123)</f>
        <v>42755.86</v>
      </c>
      <c r="L125">
        <f>IF(Source!BA33&lt;&gt;0,Source!S33/Source!BA33,Source!S33)</f>
        <v>779.1582397003746</v>
      </c>
      <c r="M125" s="28">
        <f>I125</f>
        <v>6633.457972728597</v>
      </c>
    </row>
    <row r="126" spans="1:11" ht="84">
      <c r="A126" s="22" t="str">
        <f>Source!E34</f>
        <v>11</v>
      </c>
      <c r="B126" s="22" t="str">
        <f>Source!F34</f>
        <v>м08-01-087-2</v>
      </c>
      <c r="C126" s="23" t="str">
        <f>Source!G34</f>
        <v>Ограждения, плиты и металлические конструкции под оборудование:  Плита проходная асбестоцементная или стальная для установки трансформаторов тока, проходных изоляторов или прохода шин</v>
      </c>
      <c r="D126" s="24" t="str">
        <f>Source!H34</f>
        <v>м2</v>
      </c>
      <c r="E126" s="25">
        <f>ROUND(Source!I34,6)</f>
        <v>2.1</v>
      </c>
      <c r="F126" s="25"/>
      <c r="G126" s="25"/>
      <c r="H126" s="25"/>
      <c r="I126" s="25"/>
      <c r="J126" s="25" t="str">
        <f>Source!BO34</f>
        <v>м08-01-062-2</v>
      </c>
      <c r="K126" s="25"/>
    </row>
    <row r="127" spans="1:11" ht="12.75">
      <c r="A127" s="7"/>
      <c r="B127" s="7"/>
      <c r="C127" s="7" t="s">
        <v>554</v>
      </c>
      <c r="D127" s="7"/>
      <c r="E127" s="7"/>
      <c r="F127" s="7">
        <f>Source!AO34</f>
        <v>118.45</v>
      </c>
      <c r="G127" s="26" t="str">
        <f>Source!DG34</f>
        <v>)*1,15</v>
      </c>
      <c r="H127" s="7"/>
      <c r="I127" s="27">
        <f>IF(Source!BA34&lt;&gt;0,Source!S34/Source!BA34,Source!S34)</f>
        <v>286.05711610486895</v>
      </c>
      <c r="J127" s="7">
        <f>Source!BA34</f>
        <v>10.68</v>
      </c>
      <c r="K127" s="27">
        <f>Source!S34</f>
        <v>3055.09</v>
      </c>
    </row>
    <row r="128" spans="1:11" ht="12.75">
      <c r="A128" s="7"/>
      <c r="B128" s="7"/>
      <c r="C128" s="7" t="s">
        <v>555</v>
      </c>
      <c r="D128" s="7"/>
      <c r="E128" s="7"/>
      <c r="F128" s="7">
        <f>Source!AM34</f>
        <v>34.53</v>
      </c>
      <c r="G128" s="26" t="str">
        <f>Source!DE34</f>
        <v>)*1,25</v>
      </c>
      <c r="H128" s="7"/>
      <c r="I128" s="27">
        <f>IF(Source!BB34&lt;&gt;0,Source!Q34/Source!BB34,Source!Q34)</f>
        <v>90.64210526315789</v>
      </c>
      <c r="J128" s="7">
        <f>Source!BB34</f>
        <v>5.7</v>
      </c>
      <c r="K128" s="27">
        <f>Source!Q34</f>
        <v>516.66</v>
      </c>
    </row>
    <row r="129" spans="1:12" ht="12.75">
      <c r="A129" s="7"/>
      <c r="B129" s="7"/>
      <c r="C129" s="7" t="s">
        <v>556</v>
      </c>
      <c r="D129" s="7"/>
      <c r="E129" s="7"/>
      <c r="F129" s="7">
        <f>Source!AN34</f>
        <v>2.03</v>
      </c>
      <c r="G129" s="26" t="str">
        <f>Source!DF34</f>
        <v>)*1,25</v>
      </c>
      <c r="H129" s="7"/>
      <c r="I129" s="30" t="str">
        <f>CONCATENATE("(",TEXT(+IF(J129&lt;&gt;0,Source!R34/J129,Source!R34),"0,00"),")")</f>
        <v>(5,33)</v>
      </c>
      <c r="J129" s="7">
        <f>Source!BS34</f>
        <v>10.68</v>
      </c>
      <c r="K129" s="29" t="str">
        <f>CONCATENATE("(",TEXT(+Source!R34,"0,00"),")")</f>
        <v>(56,91)</v>
      </c>
      <c r="L129">
        <f>IF(J129&lt;&gt;0,Source!R34/J129,Source!R34)</f>
        <v>5.328651685393258</v>
      </c>
    </row>
    <row r="130" spans="1:11" ht="12.75">
      <c r="A130" s="7"/>
      <c r="B130" s="7"/>
      <c r="C130" s="7" t="s">
        <v>557</v>
      </c>
      <c r="D130" s="7"/>
      <c r="E130" s="7"/>
      <c r="F130" s="7">
        <f>Source!AL34</f>
        <v>94.56</v>
      </c>
      <c r="G130" s="26">
        <f>Source!DD34</f>
      </c>
      <c r="H130" s="7"/>
      <c r="I130" s="27">
        <f>IF(Source!BC34&lt;&gt;0,Source!P34/Source!BC34,Source!P34)</f>
        <v>198.57608695652178</v>
      </c>
      <c r="J130" s="7">
        <f>Source!BC34</f>
        <v>4.6</v>
      </c>
      <c r="K130" s="27">
        <f>Source!P34</f>
        <v>913.45</v>
      </c>
    </row>
    <row r="131" spans="1:11" ht="12.75">
      <c r="A131" s="7"/>
      <c r="B131" s="7"/>
      <c r="C131" s="7" t="s">
        <v>558</v>
      </c>
      <c r="D131" s="7" t="s">
        <v>559</v>
      </c>
      <c r="E131" s="7">
        <f>Source!BZ34</f>
        <v>95</v>
      </c>
      <c r="F131" s="7"/>
      <c r="G131" s="7"/>
      <c r="H131" s="7"/>
      <c r="I131" s="27">
        <f>ROUND((E131/100)*((Source!S34/IF(Source!BA34&lt;&gt;0,Source!BA34,1))+(Source!R34/IF(Source!BS34&lt;&gt;0,Source!BS34,1))),2)</f>
        <v>276.82</v>
      </c>
      <c r="J131" s="7">
        <f>Source!AT34</f>
        <v>95</v>
      </c>
      <c r="K131" s="27">
        <f>Source!X34</f>
        <v>2956.4</v>
      </c>
    </row>
    <row r="132" spans="1:11" ht="12.75">
      <c r="A132" s="7"/>
      <c r="B132" s="7"/>
      <c r="C132" s="7" t="s">
        <v>560</v>
      </c>
      <c r="D132" s="7" t="s">
        <v>559</v>
      </c>
      <c r="E132" s="7">
        <f>Source!CA34</f>
        <v>65</v>
      </c>
      <c r="F132" s="7"/>
      <c r="G132" s="7"/>
      <c r="H132" s="7"/>
      <c r="I132" s="27">
        <f>ROUND((E132/100)*((Source!S34/IF(Source!BA34&lt;&gt;0,Source!BA34,1))+(Source!R34/IF(Source!BS34&lt;&gt;0,Source!BS34,1))),2)</f>
        <v>189.4</v>
      </c>
      <c r="J132" s="7">
        <f>Source!AU34</f>
        <v>65</v>
      </c>
      <c r="K132" s="27">
        <f>Source!Y34</f>
        <v>1820.52</v>
      </c>
    </row>
    <row r="133" spans="1:11" ht="12.75">
      <c r="A133" s="31"/>
      <c r="B133" s="31"/>
      <c r="C133" s="31" t="s">
        <v>561</v>
      </c>
      <c r="D133" s="31" t="s">
        <v>562</v>
      </c>
      <c r="E133" s="31">
        <f>Source!AQ34</f>
        <v>12.3</v>
      </c>
      <c r="F133" s="31"/>
      <c r="G133" s="32" t="str">
        <f>Source!DI34</f>
        <v>)*1,15</v>
      </c>
      <c r="H133" s="31"/>
      <c r="I133" s="31">
        <f>Source!U34</f>
        <v>29.7045</v>
      </c>
      <c r="J133" s="31"/>
      <c r="K133" s="31"/>
    </row>
    <row r="134" spans="9:13" ht="12.75">
      <c r="I134" s="33">
        <f>IF(Source!BA34&lt;&gt;0,Source!S34/Source!BA34,Source!S34)+IF(Source!BB34&lt;&gt;0,Source!Q34/Source!BB34,Source!Q34)+SUM(I130:I132)</f>
        <v>1041.4953083245487</v>
      </c>
      <c r="J134" s="34"/>
      <c r="K134" s="33">
        <f>Source!S34+Source!Q34+SUM(K130:K132)</f>
        <v>9262.12</v>
      </c>
      <c r="L134">
        <f>IF(Source!BA34&lt;&gt;0,Source!S34/Source!BA34,Source!S34)</f>
        <v>286.05711610486895</v>
      </c>
      <c r="M134" s="28">
        <f>I134</f>
        <v>1041.4953083245487</v>
      </c>
    </row>
    <row r="135" spans="1:11" ht="48">
      <c r="A135" s="22" t="str">
        <f>Source!E35</f>
        <v>12</v>
      </c>
      <c r="B135" s="22" t="str">
        <f>Source!F35</f>
        <v>м08-01-087-3</v>
      </c>
      <c r="C135" s="23" t="str">
        <f>Source!G35</f>
        <v>Ограждения, плиты и металлические конструкции под оборудование:  Металлические конструкции</v>
      </c>
      <c r="D135" s="24" t="str">
        <f>Source!H35</f>
        <v>т</v>
      </c>
      <c r="E135" s="25">
        <f>ROUND(Source!I35,6)</f>
        <v>0.325</v>
      </c>
      <c r="F135" s="25"/>
      <c r="G135" s="25"/>
      <c r="H135" s="25"/>
      <c r="I135" s="25"/>
      <c r="J135" s="25" t="str">
        <f>Source!BO35</f>
        <v>м08-01-062-2</v>
      </c>
      <c r="K135" s="25"/>
    </row>
    <row r="136" spans="1:11" ht="12.75">
      <c r="A136" s="7"/>
      <c r="B136" s="7"/>
      <c r="C136" s="7" t="s">
        <v>554</v>
      </c>
      <c r="D136" s="7"/>
      <c r="E136" s="7"/>
      <c r="F136" s="7">
        <f>Source!AO35</f>
        <v>598.99</v>
      </c>
      <c r="G136" s="26" t="str">
        <f>Source!DG35</f>
        <v>)*1,15</v>
      </c>
      <c r="H136" s="7"/>
      <c r="I136" s="27">
        <f>IF(Source!BA35&lt;&gt;0,Source!S35/Source!BA35,Source!S35)</f>
        <v>223.87265917602997</v>
      </c>
      <c r="J136" s="7">
        <f>Source!BA35</f>
        <v>10.68</v>
      </c>
      <c r="K136" s="27">
        <f>Source!S35</f>
        <v>2390.96</v>
      </c>
    </row>
    <row r="137" spans="1:11" ht="12.75">
      <c r="A137" s="7"/>
      <c r="B137" s="7"/>
      <c r="C137" s="7" t="s">
        <v>555</v>
      </c>
      <c r="D137" s="7"/>
      <c r="E137" s="7"/>
      <c r="F137" s="7">
        <f>Source!AM35</f>
        <v>522.82</v>
      </c>
      <c r="G137" s="26" t="str">
        <f>Source!DE35</f>
        <v>)*1,25</v>
      </c>
      <c r="H137" s="7"/>
      <c r="I137" s="27">
        <f>IF(Source!BB35&lt;&gt;0,Source!Q35/Source!BB35,Source!Q35)</f>
        <v>212.39649122807018</v>
      </c>
      <c r="J137" s="7">
        <f>Source!BB35</f>
        <v>5.7</v>
      </c>
      <c r="K137" s="27">
        <f>Source!Q35</f>
        <v>1210.66</v>
      </c>
    </row>
    <row r="138" spans="1:12" ht="12.75">
      <c r="A138" s="7"/>
      <c r="B138" s="7"/>
      <c r="C138" s="7" t="s">
        <v>556</v>
      </c>
      <c r="D138" s="7"/>
      <c r="E138" s="7"/>
      <c r="F138" s="7">
        <f>Source!AN35</f>
        <v>23.49</v>
      </c>
      <c r="G138" s="26" t="str">
        <f>Source!DF35</f>
        <v>)*1,25</v>
      </c>
      <c r="H138" s="7"/>
      <c r="I138" s="30" t="str">
        <f>CONCATENATE("(",TEXT(+IF(J138&lt;&gt;0,Source!R35/J138,Source!R35),"0,00"),")")</f>
        <v>(9,54)</v>
      </c>
      <c r="J138" s="7">
        <f>Source!BS35</f>
        <v>10.68</v>
      </c>
      <c r="K138" s="29" t="str">
        <f>CONCATENATE("(",TEXT(+Source!R35,"0,00"),")")</f>
        <v>(101,92)</v>
      </c>
      <c r="L138">
        <f>IF(J138&lt;&gt;0,Source!R35/J138,Source!R35)</f>
        <v>9.54307116104869</v>
      </c>
    </row>
    <row r="139" spans="1:11" ht="12.75">
      <c r="A139" s="7"/>
      <c r="B139" s="7"/>
      <c r="C139" s="7" t="s">
        <v>557</v>
      </c>
      <c r="D139" s="7"/>
      <c r="E139" s="7"/>
      <c r="F139" s="7">
        <f>Source!AL35</f>
        <v>16293.42</v>
      </c>
      <c r="G139" s="26">
        <f>Source!DD35</f>
      </c>
      <c r="H139" s="7"/>
      <c r="I139" s="27">
        <f>IF(Source!BC35&lt;&gt;0,Source!P35/Source!BC35,Source!P35)</f>
        <v>5295.360869565217</v>
      </c>
      <c r="J139" s="7">
        <f>Source!BC35</f>
        <v>4.6</v>
      </c>
      <c r="K139" s="27">
        <f>Source!P35</f>
        <v>24358.66</v>
      </c>
    </row>
    <row r="140" spans="1:11" ht="12.75">
      <c r="A140" s="7"/>
      <c r="B140" s="7"/>
      <c r="C140" s="7" t="s">
        <v>558</v>
      </c>
      <c r="D140" s="7" t="s">
        <v>559</v>
      </c>
      <c r="E140" s="7">
        <f>Source!BZ35</f>
        <v>95</v>
      </c>
      <c r="F140" s="7"/>
      <c r="G140" s="7"/>
      <c r="H140" s="7"/>
      <c r="I140" s="27">
        <f>ROUND((E140/100)*((Source!S35/IF(Source!BA35&lt;&gt;0,Source!BA35,1))+(Source!R35/IF(Source!BS35&lt;&gt;0,Source!BS35,1))),2)</f>
        <v>221.74</v>
      </c>
      <c r="J140" s="7">
        <f>Source!AT35</f>
        <v>95</v>
      </c>
      <c r="K140" s="27">
        <f>Source!X35</f>
        <v>2368.24</v>
      </c>
    </row>
    <row r="141" spans="1:11" ht="12.75">
      <c r="A141" s="7"/>
      <c r="B141" s="7"/>
      <c r="C141" s="7" t="s">
        <v>560</v>
      </c>
      <c r="D141" s="7" t="s">
        <v>559</v>
      </c>
      <c r="E141" s="7">
        <f>Source!CA35</f>
        <v>65</v>
      </c>
      <c r="F141" s="7"/>
      <c r="G141" s="7"/>
      <c r="H141" s="7"/>
      <c r="I141" s="27">
        <f>ROUND((E141/100)*((Source!S35/IF(Source!BA35&lt;&gt;0,Source!BA35,1))+(Source!R35/IF(Source!BS35&lt;&gt;0,Source!BS35,1))),2)</f>
        <v>151.72</v>
      </c>
      <c r="J141" s="7">
        <f>Source!AU35</f>
        <v>65</v>
      </c>
      <c r="K141" s="27">
        <f>Source!Y35</f>
        <v>1458.33</v>
      </c>
    </row>
    <row r="142" spans="1:11" ht="12.75">
      <c r="A142" s="7"/>
      <c r="B142" s="7"/>
      <c r="C142" s="7" t="s">
        <v>561</v>
      </c>
      <c r="D142" s="7" t="s">
        <v>562</v>
      </c>
      <c r="E142" s="7">
        <f>Source!AQ35</f>
        <v>62.2</v>
      </c>
      <c r="F142" s="7"/>
      <c r="G142" s="26" t="str">
        <f>Source!DI35</f>
        <v>)*1,15</v>
      </c>
      <c r="H142" s="7"/>
      <c r="I142" s="7">
        <f>Source!U35</f>
        <v>23.24725</v>
      </c>
      <c r="J142" s="7"/>
      <c r="K142" s="7"/>
    </row>
    <row r="143" spans="1:11" ht="12.75">
      <c r="A143" s="35" t="str">
        <f>Source!G36</f>
        <v>Монтаж оборудования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</row>
    <row r="144" spans="9:13" ht="12.75">
      <c r="I144" s="33">
        <f>IF(Source!BA35&lt;&gt;0,Source!S35/Source!BA35,Source!S35)+IF(Source!BB35&lt;&gt;0,Source!Q35/Source!BB35,Source!Q35)+SUM(I139:I141)</f>
        <v>6105.090019969318</v>
      </c>
      <c r="J144" s="34"/>
      <c r="K144" s="33">
        <f>Source!S35+Source!Q35+SUM(K139:K141)</f>
        <v>31786.850000000002</v>
      </c>
      <c r="L144">
        <f>IF(Source!BA35&lt;&gt;0,Source!S35/Source!BA35,Source!S35)</f>
        <v>223.87265917602997</v>
      </c>
      <c r="M144" s="28">
        <f>I144</f>
        <v>6105.090019969318</v>
      </c>
    </row>
    <row r="145" spans="1:11" ht="48">
      <c r="A145" s="22" t="str">
        <f>Source!E37</f>
        <v>14</v>
      </c>
      <c r="B145" s="22" t="s">
        <v>563</v>
      </c>
      <c r="C145" s="23" t="str">
        <f>Source!G37</f>
        <v>Шины сборные – одна полоса в фазе:  Шина медная или алюминиевая, сечение, мм2, до 250</v>
      </c>
      <c r="D145" s="24" t="str">
        <f>Source!H37</f>
        <v>100 м</v>
      </c>
      <c r="E145" s="25">
        <f>ROUND(Source!I37,6)</f>
        <v>0.66</v>
      </c>
      <c r="F145" s="25"/>
      <c r="G145" s="25"/>
      <c r="H145" s="25"/>
      <c r="I145" s="25"/>
      <c r="J145" s="25" t="str">
        <f>Source!BO37</f>
        <v>м08-01-062-2</v>
      </c>
      <c r="K145" s="25"/>
    </row>
    <row r="146" spans="1:11" ht="12.75">
      <c r="A146" s="7"/>
      <c r="B146" s="7"/>
      <c r="C146" s="7" t="s">
        <v>554</v>
      </c>
      <c r="D146" s="7"/>
      <c r="E146" s="7"/>
      <c r="F146" s="7">
        <f>Source!AO37</f>
        <v>505.58</v>
      </c>
      <c r="G146" s="26" t="str">
        <f>Source!DG37</f>
        <v>)*1,15)*0,7</v>
      </c>
      <c r="H146" s="7"/>
      <c r="I146" s="27">
        <f>IF(Source!BA37&lt;&gt;0,Source!S37/Source!BA37,Source!S37)</f>
        <v>268.61423220973785</v>
      </c>
      <c r="J146" s="7">
        <f>Source!BA37</f>
        <v>10.68</v>
      </c>
      <c r="K146" s="27">
        <f>Source!S37</f>
        <v>2868.8</v>
      </c>
    </row>
    <row r="147" spans="1:11" ht="12.75">
      <c r="A147" s="7"/>
      <c r="B147" s="7"/>
      <c r="C147" s="7" t="s">
        <v>555</v>
      </c>
      <c r="D147" s="7"/>
      <c r="E147" s="7"/>
      <c r="F147" s="7">
        <f>Source!AM37</f>
        <v>155.6</v>
      </c>
      <c r="G147" s="26" t="str">
        <f>Source!DE37</f>
        <v>)*1,25)*0,7</v>
      </c>
      <c r="H147" s="7"/>
      <c r="I147" s="27">
        <f>IF(Source!BB37&lt;&gt;0,Source!Q37/Source!BB37,Source!Q37)</f>
        <v>89.85964912280703</v>
      </c>
      <c r="J147" s="7">
        <f>Source!BB37</f>
        <v>5.7</v>
      </c>
      <c r="K147" s="27">
        <f>Source!Q37</f>
        <v>512.2</v>
      </c>
    </row>
    <row r="148" spans="1:12" ht="12.75">
      <c r="A148" s="7"/>
      <c r="B148" s="7"/>
      <c r="C148" s="7" t="s">
        <v>556</v>
      </c>
      <c r="D148" s="7"/>
      <c r="E148" s="7"/>
      <c r="F148" s="7">
        <f>Source!AN37</f>
        <v>60.21</v>
      </c>
      <c r="G148" s="26" t="str">
        <f>Source!DF37</f>
        <v>)*1,25)*0,7</v>
      </c>
      <c r="H148" s="7"/>
      <c r="I148" s="30" t="str">
        <f>CONCATENATE("(",TEXT(+IF(J148&lt;&gt;0,Source!R37/J148,Source!R37),"0,00"),")")</f>
        <v>(34,77)</v>
      </c>
      <c r="J148" s="7">
        <f>Source!BS37</f>
        <v>10.68</v>
      </c>
      <c r="K148" s="29" t="str">
        <f>CONCATENATE("(",TEXT(+Source!R37,"0,00"),")")</f>
        <v>(371,36)</v>
      </c>
      <c r="L148">
        <f>IF(J148&lt;&gt;0,Source!R37/J148,Source!R37)</f>
        <v>34.77153558052434</v>
      </c>
    </row>
    <row r="149" spans="1:11" ht="12.75">
      <c r="A149" s="7"/>
      <c r="B149" s="7"/>
      <c r="C149" s="7" t="s">
        <v>558</v>
      </c>
      <c r="D149" s="7" t="s">
        <v>559</v>
      </c>
      <c r="E149" s="7">
        <f>Source!BZ37</f>
        <v>95</v>
      </c>
      <c r="F149" s="7"/>
      <c r="G149" s="7"/>
      <c r="H149" s="7"/>
      <c r="I149" s="27">
        <f>ROUND((E149/100)*((Source!S37/IF(Source!BA37&lt;&gt;0,Source!BA37,1))+(Source!R37/IF(Source!BS37&lt;&gt;0,Source!BS37,1))),2)</f>
        <v>288.22</v>
      </c>
      <c r="J149" s="7">
        <f>Source!AT37</f>
        <v>95</v>
      </c>
      <c r="K149" s="27">
        <f>Source!X37</f>
        <v>3078.15</v>
      </c>
    </row>
    <row r="150" spans="1:11" ht="12.75">
      <c r="A150" s="7"/>
      <c r="B150" s="7"/>
      <c r="C150" s="7" t="s">
        <v>560</v>
      </c>
      <c r="D150" s="7" t="s">
        <v>559</v>
      </c>
      <c r="E150" s="7">
        <f>Source!CA37</f>
        <v>65</v>
      </c>
      <c r="F150" s="7"/>
      <c r="G150" s="7"/>
      <c r="H150" s="7"/>
      <c r="I150" s="27">
        <f>ROUND((E150/100)*((Source!S37/IF(Source!BA37&lt;&gt;0,Source!BA37,1))+(Source!R37/IF(Source!BS37&lt;&gt;0,Source!BS37,1))),2)</f>
        <v>197.2</v>
      </c>
      <c r="J150" s="7">
        <f>Source!AU37</f>
        <v>65</v>
      </c>
      <c r="K150" s="27">
        <f>Source!Y37</f>
        <v>1895.49</v>
      </c>
    </row>
    <row r="151" spans="1:11" ht="12.75">
      <c r="A151" s="31"/>
      <c r="B151" s="31"/>
      <c r="C151" s="31" t="s">
        <v>561</v>
      </c>
      <c r="D151" s="31" t="s">
        <v>562</v>
      </c>
      <c r="E151" s="31">
        <f>Source!AQ37</f>
        <v>52.5</v>
      </c>
      <c r="F151" s="31"/>
      <c r="G151" s="32" t="str">
        <f>Source!DI37</f>
        <v>)*1,15)*0,7</v>
      </c>
      <c r="H151" s="31"/>
      <c r="I151" s="31">
        <f>Source!U37</f>
        <v>27.89325</v>
      </c>
      <c r="J151" s="31"/>
      <c r="K151" s="31"/>
    </row>
    <row r="152" spans="9:13" ht="12.75">
      <c r="I152" s="33">
        <f>IF(Source!BA37&lt;&gt;0,Source!S37/Source!BA37,Source!S37)+IF(Source!BB37&lt;&gt;0,Source!Q37/Source!BB37,Source!Q37)+SUM(I149:I150)</f>
        <v>843.8938813325449</v>
      </c>
      <c r="J152" s="34"/>
      <c r="K152" s="33">
        <f>Source!S37+Source!Q37+SUM(K149:K150)</f>
        <v>8354.64</v>
      </c>
      <c r="L152">
        <f>IF(Source!BA37&lt;&gt;0,Source!S37/Source!BA37,Source!S37)</f>
        <v>268.61423220973785</v>
      </c>
      <c r="M152" s="28">
        <f>I152</f>
        <v>843.8938813325449</v>
      </c>
    </row>
    <row r="153" spans="1:11" ht="48">
      <c r="A153" s="22" t="str">
        <f>Source!E38</f>
        <v>15</v>
      </c>
      <c r="B153" s="22" t="s">
        <v>564</v>
      </c>
      <c r="C153" s="23" t="str">
        <f>Source!G38</f>
        <v>Изоляторы:  Изолятор опорный напряжением до 10 кВ, количество точек крепления 4</v>
      </c>
      <c r="D153" s="24" t="str">
        <f>Source!H38</f>
        <v>шт.</v>
      </c>
      <c r="E153" s="25">
        <f>ROUND(Source!I38,6)</f>
        <v>48</v>
      </c>
      <c r="F153" s="25"/>
      <c r="G153" s="25"/>
      <c r="H153" s="25"/>
      <c r="I153" s="25"/>
      <c r="J153" s="25" t="str">
        <f>Source!BO38</f>
        <v>м08-01-062-2</v>
      </c>
      <c r="K153" s="25"/>
    </row>
    <row r="154" spans="1:11" ht="12.75">
      <c r="A154" s="7"/>
      <c r="B154" s="7"/>
      <c r="C154" s="7" t="s">
        <v>554</v>
      </c>
      <c r="D154" s="7"/>
      <c r="E154" s="7"/>
      <c r="F154" s="7">
        <f>Source!AO38</f>
        <v>6.64</v>
      </c>
      <c r="G154" s="26" t="str">
        <f>Source!DG38</f>
        <v>)*1,15)*0,7</v>
      </c>
      <c r="H154" s="7"/>
      <c r="I154" s="27">
        <f>IF(Source!BA38&lt;&gt;0,Source!S38/Source!BA38,Source!S38)</f>
        <v>256.5692883895131</v>
      </c>
      <c r="J154" s="7">
        <f>Source!BA38</f>
        <v>10.68</v>
      </c>
      <c r="K154" s="27">
        <f>Source!S38</f>
        <v>2740.16</v>
      </c>
    </row>
    <row r="155" spans="1:11" ht="12.75">
      <c r="A155" s="7"/>
      <c r="B155" s="7"/>
      <c r="C155" s="7" t="s">
        <v>555</v>
      </c>
      <c r="D155" s="7"/>
      <c r="E155" s="7"/>
      <c r="F155" s="7">
        <f>Source!AM38</f>
        <v>5.19</v>
      </c>
      <c r="G155" s="26" t="str">
        <f>Source!DE38</f>
        <v>)*1,25)*0,7</v>
      </c>
      <c r="H155" s="7"/>
      <c r="I155" s="27">
        <f>IF(Source!BB38&lt;&gt;0,Source!Q38/Source!BB38,Source!Q38)</f>
        <v>217.98070175438596</v>
      </c>
      <c r="J155" s="7">
        <f>Source!BB38</f>
        <v>5.7</v>
      </c>
      <c r="K155" s="27">
        <f>Source!Q38</f>
        <v>1242.49</v>
      </c>
    </row>
    <row r="156" spans="1:12" ht="12.75">
      <c r="A156" s="7"/>
      <c r="B156" s="7"/>
      <c r="C156" s="7" t="s">
        <v>556</v>
      </c>
      <c r="D156" s="7"/>
      <c r="E156" s="7"/>
      <c r="F156" s="7">
        <f>Source!AN38</f>
        <v>0.33</v>
      </c>
      <c r="G156" s="26" t="str">
        <f>Source!DF38</f>
        <v>)*1,25)*0,7</v>
      </c>
      <c r="H156" s="7"/>
      <c r="I156" s="30" t="str">
        <f>CONCATENATE("(",TEXT(+IF(J156&lt;&gt;0,Source!R38/J156,Source!R38),"0,00"),")")</f>
        <v>(13,86)</v>
      </c>
      <c r="J156" s="7">
        <f>Source!BS38</f>
        <v>10.68</v>
      </c>
      <c r="K156" s="29" t="str">
        <f>CONCATENATE("(",TEXT(+Source!R38,"0,00"),")")</f>
        <v>(148,02)</v>
      </c>
      <c r="L156">
        <f>IF(J156&lt;&gt;0,Source!R38/J156,Source!R38)</f>
        <v>13.859550561797754</v>
      </c>
    </row>
    <row r="157" spans="1:11" ht="12.75">
      <c r="A157" s="7"/>
      <c r="B157" s="7"/>
      <c r="C157" s="7" t="s">
        <v>558</v>
      </c>
      <c r="D157" s="7" t="s">
        <v>559</v>
      </c>
      <c r="E157" s="7">
        <f>Source!BZ38</f>
        <v>95</v>
      </c>
      <c r="F157" s="7"/>
      <c r="G157" s="7"/>
      <c r="H157" s="7"/>
      <c r="I157" s="27">
        <f>ROUND((E157/100)*((Source!S38/IF(Source!BA38&lt;&gt;0,Source!BA38,1))+(Source!R38/IF(Source!BS38&lt;&gt;0,Source!BS38,1))),2)</f>
        <v>256.91</v>
      </c>
      <c r="J157" s="7">
        <f>Source!AT38</f>
        <v>95</v>
      </c>
      <c r="K157" s="27">
        <f>Source!X38</f>
        <v>2743.77</v>
      </c>
    </row>
    <row r="158" spans="1:11" ht="12.75">
      <c r="A158" s="7"/>
      <c r="B158" s="7"/>
      <c r="C158" s="7" t="s">
        <v>560</v>
      </c>
      <c r="D158" s="7" t="s">
        <v>559</v>
      </c>
      <c r="E158" s="7">
        <f>Source!CA38</f>
        <v>65</v>
      </c>
      <c r="F158" s="7"/>
      <c r="G158" s="7"/>
      <c r="H158" s="7"/>
      <c r="I158" s="27">
        <f>ROUND((E158/100)*((Source!S38/IF(Source!BA38&lt;&gt;0,Source!BA38,1))+(Source!R38/IF(Source!BS38&lt;&gt;0,Source!BS38,1))),2)</f>
        <v>175.78</v>
      </c>
      <c r="J158" s="7">
        <f>Source!AU38</f>
        <v>65</v>
      </c>
      <c r="K158" s="27">
        <f>Source!Y38</f>
        <v>1689.59</v>
      </c>
    </row>
    <row r="159" spans="1:11" ht="12.75">
      <c r="A159" s="31"/>
      <c r="B159" s="31"/>
      <c r="C159" s="31" t="s">
        <v>561</v>
      </c>
      <c r="D159" s="31" t="s">
        <v>562</v>
      </c>
      <c r="E159" s="31">
        <f>Source!AQ38</f>
        <v>0.69</v>
      </c>
      <c r="F159" s="31"/>
      <c r="G159" s="32" t="str">
        <f>Source!DI38</f>
        <v>)*1,15)*0,7</v>
      </c>
      <c r="H159" s="31"/>
      <c r="I159" s="31">
        <f>Source!U38</f>
        <v>26.661599999999993</v>
      </c>
      <c r="J159" s="31"/>
      <c r="K159" s="31"/>
    </row>
    <row r="160" spans="9:13" ht="12.75">
      <c r="I160" s="33">
        <f>IF(Source!BA38&lt;&gt;0,Source!S38/Source!BA38,Source!S38)+IF(Source!BB38&lt;&gt;0,Source!Q38/Source!BB38,Source!Q38)+SUM(I157:I158)</f>
        <v>907.2399901438991</v>
      </c>
      <c r="J160" s="34"/>
      <c r="K160" s="33">
        <f>Source!S38+Source!Q38+SUM(K157:K158)</f>
        <v>8416.009999999998</v>
      </c>
      <c r="L160">
        <f>IF(Source!BA38&lt;&gt;0,Source!S38/Source!BA38,Source!S38)</f>
        <v>256.5692883895131</v>
      </c>
      <c r="M160" s="28">
        <f>I160</f>
        <v>907.2399901438991</v>
      </c>
    </row>
    <row r="161" spans="1:11" ht="120">
      <c r="A161" s="22" t="str">
        <f>Source!E39</f>
        <v>16</v>
      </c>
      <c r="B161" s="22" t="s">
        <v>565</v>
      </c>
      <c r="C161" s="23" t="str">
        <f>Source!G39</f>
        <v>Камеры сборных распределительных устройств:  Камера трансформатора напряжения, линейного ввода, разрядника или разъединителя</v>
      </c>
      <c r="D161" s="24" t="str">
        <f>Source!H39</f>
        <v>шт.</v>
      </c>
      <c r="E161" s="25">
        <f>ROUND(Source!I39,6)</f>
        <v>4</v>
      </c>
      <c r="F161" s="25"/>
      <c r="G161" s="25"/>
      <c r="H161" s="25"/>
      <c r="I161" s="25"/>
      <c r="J161" s="25" t="str">
        <f>Source!BO39</f>
        <v>м08-01-062-2</v>
      </c>
      <c r="K161" s="25"/>
    </row>
    <row r="162" spans="1:11" ht="12.75">
      <c r="A162" s="7"/>
      <c r="B162" s="7"/>
      <c r="C162" s="7" t="s">
        <v>554</v>
      </c>
      <c r="D162" s="7"/>
      <c r="E162" s="7"/>
      <c r="F162" s="7">
        <f>Source!AO39</f>
        <v>194.53</v>
      </c>
      <c r="G162" s="26" t="str">
        <f>Source!DG39</f>
        <v>)*1,2))*1,2</v>
      </c>
      <c r="H162" s="7"/>
      <c r="I162" s="27">
        <f>IF(Source!BA39&lt;&gt;0,Source!S39/Source!BA39,Source!S39)</f>
        <v>1120.492509363296</v>
      </c>
      <c r="J162" s="7">
        <f>Source!BA39</f>
        <v>10.68</v>
      </c>
      <c r="K162" s="27">
        <f>Source!S39</f>
        <v>11966.86</v>
      </c>
    </row>
    <row r="163" spans="1:11" ht="12.75">
      <c r="A163" s="7"/>
      <c r="B163" s="7"/>
      <c r="C163" s="7" t="s">
        <v>555</v>
      </c>
      <c r="D163" s="7"/>
      <c r="E163" s="7"/>
      <c r="F163" s="7">
        <f>Source!AM39</f>
        <v>174.93</v>
      </c>
      <c r="G163" s="26" t="str">
        <f>Source!DE39</f>
        <v>)*1,2))*1,2</v>
      </c>
      <c r="H163" s="7"/>
      <c r="I163" s="27">
        <f>IF(Source!BB39&lt;&gt;0,Source!Q39/Source!BB39,Source!Q39)</f>
        <v>1007.5964912280701</v>
      </c>
      <c r="J163" s="7">
        <f>Source!BB39</f>
        <v>5.7</v>
      </c>
      <c r="K163" s="27">
        <f>Source!Q39</f>
        <v>5743.3</v>
      </c>
    </row>
    <row r="164" spans="1:12" ht="12.75">
      <c r="A164" s="7"/>
      <c r="B164" s="7"/>
      <c r="C164" s="7" t="s">
        <v>556</v>
      </c>
      <c r="D164" s="7"/>
      <c r="E164" s="7"/>
      <c r="F164" s="7">
        <f>Source!AN39</f>
        <v>10.26</v>
      </c>
      <c r="G164" s="26" t="str">
        <f>Source!DF39</f>
        <v>)*1,2))*1,2</v>
      </c>
      <c r="H164" s="7"/>
      <c r="I164" s="30" t="str">
        <f>CONCATENATE("(",TEXT(+IF(J164&lt;&gt;0,Source!R39/J164,Source!R39),"0,00"),")")</f>
        <v>(59,10)</v>
      </c>
      <c r="J164" s="7">
        <f>Source!BS39</f>
        <v>10.68</v>
      </c>
      <c r="K164" s="29" t="str">
        <f>CONCATENATE("(",TEXT(+Source!R39,"0,00"),")")</f>
        <v>(631,16)</v>
      </c>
      <c r="L164">
        <f>IF(J164&lt;&gt;0,Source!R39/J164,Source!R39)</f>
        <v>59.09737827715356</v>
      </c>
    </row>
    <row r="165" spans="1:11" ht="12.75">
      <c r="A165" s="7"/>
      <c r="B165" s="7"/>
      <c r="C165" s="7" t="s">
        <v>558</v>
      </c>
      <c r="D165" s="7" t="s">
        <v>559</v>
      </c>
      <c r="E165" s="7">
        <f>Source!BZ39</f>
        <v>95</v>
      </c>
      <c r="F165" s="7"/>
      <c r="G165" s="7"/>
      <c r="H165" s="7"/>
      <c r="I165" s="27">
        <f>ROUND((E165/100)*((Source!S39/IF(Source!BA39&lt;&gt;0,Source!BA39,1))+(Source!R39/IF(Source!BS39&lt;&gt;0,Source!BS39,1))),2)</f>
        <v>1120.61</v>
      </c>
      <c r="J165" s="7">
        <f>Source!AT39</f>
        <v>95</v>
      </c>
      <c r="K165" s="27">
        <f>Source!X39</f>
        <v>11968.12</v>
      </c>
    </row>
    <row r="166" spans="1:11" ht="12.75">
      <c r="A166" s="7"/>
      <c r="B166" s="7"/>
      <c r="C166" s="7" t="s">
        <v>560</v>
      </c>
      <c r="D166" s="7" t="s">
        <v>559</v>
      </c>
      <c r="E166" s="7">
        <f>Source!CA39</f>
        <v>65</v>
      </c>
      <c r="F166" s="7"/>
      <c r="G166" s="7"/>
      <c r="H166" s="7"/>
      <c r="I166" s="27">
        <f>ROUND((E166/100)*((Source!S39/IF(Source!BA39&lt;&gt;0,Source!BA39,1))+(Source!R39/IF(Source!BS39&lt;&gt;0,Source!BS39,1))),2)</f>
        <v>766.73</v>
      </c>
      <c r="J166" s="7">
        <f>Source!AU39</f>
        <v>65</v>
      </c>
      <c r="K166" s="27">
        <f>Source!Y39</f>
        <v>7369.84</v>
      </c>
    </row>
    <row r="167" spans="1:11" ht="12.75">
      <c r="A167" s="31"/>
      <c r="B167" s="31"/>
      <c r="C167" s="31" t="s">
        <v>561</v>
      </c>
      <c r="D167" s="31" t="s">
        <v>562</v>
      </c>
      <c r="E167" s="31">
        <f>Source!AQ39</f>
        <v>20.2</v>
      </c>
      <c r="F167" s="31"/>
      <c r="G167" s="32" t="str">
        <f>Source!DI39</f>
        <v>)*1,2))*1,2</v>
      </c>
      <c r="H167" s="31"/>
      <c r="I167" s="31">
        <f>Source!U39</f>
        <v>116.35199999999999</v>
      </c>
      <c r="J167" s="31"/>
      <c r="K167" s="31"/>
    </row>
    <row r="168" spans="9:13" ht="12.75">
      <c r="I168" s="33">
        <f>IF(Source!BA39&lt;&gt;0,Source!S39/Source!BA39,Source!S39)+IF(Source!BB39&lt;&gt;0,Source!Q39/Source!BB39,Source!Q39)+SUM(I165:I166)</f>
        <v>4015.4290005913663</v>
      </c>
      <c r="J168" s="34"/>
      <c r="K168" s="33">
        <f>Source!S39+Source!Q39+SUM(K165:K166)</f>
        <v>37048.119999999995</v>
      </c>
      <c r="L168">
        <f>IF(Source!BA39&lt;&gt;0,Source!S39/Source!BA39,Source!S39)</f>
        <v>1120.492509363296</v>
      </c>
      <c r="M168" s="28">
        <f>I168</f>
        <v>4015.4290005913663</v>
      </c>
    </row>
    <row r="169" spans="1:11" ht="60">
      <c r="A169" s="22" t="str">
        <f>Source!E40</f>
        <v>17</v>
      </c>
      <c r="B169" s="22" t="s">
        <v>566</v>
      </c>
      <c r="C169" s="23" t="str">
        <f>Source!G40</f>
        <v>Комплектные трансформаторные подстанции (КТП):  Шкаф ввода низковольтный</v>
      </c>
      <c r="D169" s="24" t="str">
        <f>Source!H40</f>
        <v>шкаф</v>
      </c>
      <c r="E169" s="25">
        <f>ROUND(Source!I40,6)</f>
        <v>1</v>
      </c>
      <c r="F169" s="25"/>
      <c r="G169" s="25"/>
      <c r="H169" s="25"/>
      <c r="I169" s="25"/>
      <c r="J169" s="25" t="str">
        <f>Source!BO40</f>
        <v>м08-01-062-2</v>
      </c>
      <c r="K169" s="25"/>
    </row>
    <row r="170" spans="1:11" ht="12.75">
      <c r="A170" s="7"/>
      <c r="B170" s="7"/>
      <c r="C170" s="7" t="s">
        <v>554</v>
      </c>
      <c r="D170" s="7"/>
      <c r="E170" s="7"/>
      <c r="F170" s="7">
        <f>Source!AO40</f>
        <v>133.86</v>
      </c>
      <c r="G170" s="26" t="str">
        <f>Source!DG40</f>
        <v>)*1,15)*1,2</v>
      </c>
      <c r="H170" s="7"/>
      <c r="I170" s="27">
        <f>IF(Source!BA40&lt;&gt;0,Source!S40/Source!BA40,Source!S40)</f>
        <v>184.72659176029964</v>
      </c>
      <c r="J170" s="7">
        <f>Source!BA40</f>
        <v>10.68</v>
      </c>
      <c r="K170" s="27">
        <f>Source!S40</f>
        <v>1972.88</v>
      </c>
    </row>
    <row r="171" spans="1:11" ht="12.75">
      <c r="A171" s="7"/>
      <c r="B171" s="7"/>
      <c r="C171" s="7" t="s">
        <v>555</v>
      </c>
      <c r="D171" s="7"/>
      <c r="E171" s="7"/>
      <c r="F171" s="7">
        <f>Source!AM40</f>
        <v>168.32</v>
      </c>
      <c r="G171" s="26" t="str">
        <f>Source!DE40</f>
        <v>)*1,25)*1,2</v>
      </c>
      <c r="H171" s="7"/>
      <c r="I171" s="27">
        <f>IF(Source!BB40&lt;&gt;0,Source!Q40/Source!BB40,Source!Q40)</f>
        <v>252.48070175438596</v>
      </c>
      <c r="J171" s="7">
        <f>Source!BB40</f>
        <v>5.7</v>
      </c>
      <c r="K171" s="27">
        <f>Source!Q40</f>
        <v>1439.14</v>
      </c>
    </row>
    <row r="172" spans="1:12" ht="12.75">
      <c r="A172" s="7"/>
      <c r="B172" s="7"/>
      <c r="C172" s="7" t="s">
        <v>556</v>
      </c>
      <c r="D172" s="7"/>
      <c r="E172" s="7"/>
      <c r="F172" s="7">
        <f>Source!AN40</f>
        <v>10.24</v>
      </c>
      <c r="G172" s="26" t="str">
        <f>Source!DF40</f>
        <v>)*1,25)*1,2</v>
      </c>
      <c r="H172" s="7"/>
      <c r="I172" s="30" t="str">
        <f>CONCATENATE("(",TEXT(+IF(J172&lt;&gt;0,Source!R40/J172,Source!R40),"0,00"),")")</f>
        <v>(15,36)</v>
      </c>
      <c r="J172" s="7">
        <f>Source!BS40</f>
        <v>10.68</v>
      </c>
      <c r="K172" s="29" t="str">
        <f>CONCATENATE("(",TEXT(+Source!R40,"0,00"),")")</f>
        <v>(164,04)</v>
      </c>
      <c r="L172">
        <f>IF(J172&lt;&gt;0,Source!R40/J172,Source!R40)</f>
        <v>15.359550561797752</v>
      </c>
    </row>
    <row r="173" spans="1:11" ht="12.75">
      <c r="A173" s="7"/>
      <c r="B173" s="7"/>
      <c r="C173" s="7" t="s">
        <v>557</v>
      </c>
      <c r="D173" s="7"/>
      <c r="E173" s="7"/>
      <c r="F173" s="7">
        <f>Source!AL40</f>
        <v>3.13</v>
      </c>
      <c r="G173" s="26">
        <f>Source!DD40</f>
      </c>
      <c r="H173" s="7"/>
      <c r="I173" s="27">
        <f>IF(Source!BC40&lt;&gt;0,Source!P40/Source!BC40,Source!P40)</f>
        <v>3.130434782608696</v>
      </c>
      <c r="J173" s="7">
        <f>Source!BC40</f>
        <v>4.6</v>
      </c>
      <c r="K173" s="27">
        <f>Source!P40</f>
        <v>14.4</v>
      </c>
    </row>
    <row r="174" spans="1:11" ht="12.75">
      <c r="A174" s="7"/>
      <c r="B174" s="7"/>
      <c r="C174" s="7" t="s">
        <v>558</v>
      </c>
      <c r="D174" s="7" t="s">
        <v>559</v>
      </c>
      <c r="E174" s="7">
        <f>Source!BZ40</f>
        <v>95</v>
      </c>
      <c r="F174" s="7"/>
      <c r="G174" s="7"/>
      <c r="H174" s="7"/>
      <c r="I174" s="27">
        <f>ROUND((E174/100)*((Source!S40/IF(Source!BA40&lt;&gt;0,Source!BA40,1))+(Source!R40/IF(Source!BS40&lt;&gt;0,Source!BS40,1))),2)</f>
        <v>190.08</v>
      </c>
      <c r="J174" s="7">
        <f>Source!AT40</f>
        <v>95</v>
      </c>
      <c r="K174" s="27">
        <f>Source!X40</f>
        <v>2030.07</v>
      </c>
    </row>
    <row r="175" spans="1:11" ht="12.75">
      <c r="A175" s="7"/>
      <c r="B175" s="7"/>
      <c r="C175" s="7" t="s">
        <v>560</v>
      </c>
      <c r="D175" s="7" t="s">
        <v>559</v>
      </c>
      <c r="E175" s="7">
        <f>Source!CA40</f>
        <v>65</v>
      </c>
      <c r="F175" s="7"/>
      <c r="G175" s="7"/>
      <c r="H175" s="7"/>
      <c r="I175" s="27">
        <f>ROUND((E175/100)*((Source!S40/IF(Source!BA40&lt;&gt;0,Source!BA40,1))+(Source!R40/IF(Source!BS40&lt;&gt;0,Source!BS40,1))),2)</f>
        <v>130.06</v>
      </c>
      <c r="J175" s="7">
        <f>Source!AU40</f>
        <v>65</v>
      </c>
      <c r="K175" s="27">
        <f>Source!Y40</f>
        <v>1250.1</v>
      </c>
    </row>
    <row r="176" spans="1:11" ht="12.75">
      <c r="A176" s="31"/>
      <c r="B176" s="31"/>
      <c r="C176" s="31" t="s">
        <v>561</v>
      </c>
      <c r="D176" s="31" t="s">
        <v>562</v>
      </c>
      <c r="E176" s="31">
        <f>Source!AQ40</f>
        <v>13.9</v>
      </c>
      <c r="F176" s="31"/>
      <c r="G176" s="32" t="str">
        <f>Source!DI40</f>
        <v>)*1,15)*1,2</v>
      </c>
      <c r="H176" s="31"/>
      <c r="I176" s="31">
        <f>Source!U40</f>
        <v>19.182</v>
      </c>
      <c r="J176" s="31"/>
      <c r="K176" s="31"/>
    </row>
    <row r="177" spans="9:13" ht="12.75">
      <c r="I177" s="33">
        <f>IF(Source!BA40&lt;&gt;0,Source!S40/Source!BA40,Source!S40)+IF(Source!BB40&lt;&gt;0,Source!Q40/Source!BB40,Source!Q40)+SUM(I173:I175)</f>
        <v>760.4777282972943</v>
      </c>
      <c r="J177" s="34"/>
      <c r="K177" s="33">
        <f>Source!S40+Source!Q40+SUM(K173:K175)</f>
        <v>6706.59</v>
      </c>
      <c r="L177">
        <f>IF(Source!BA40&lt;&gt;0,Source!S40/Source!BA40,Source!S40)</f>
        <v>184.72659176029964</v>
      </c>
      <c r="M177" s="28">
        <f>I177</f>
        <v>760.4777282972943</v>
      </c>
    </row>
    <row r="178" spans="1:11" ht="120">
      <c r="A178" s="22" t="str">
        <f>Source!E41</f>
        <v>18</v>
      </c>
      <c r="B178" s="22" t="s">
        <v>567</v>
      </c>
      <c r="C178" s="23" t="str">
        <f>Source!G41</f>
        <v>Ящики и шкафы с рубильниками и предохранителями:  Ящик с одним треполюсным рубильником, или с трехполюсным рубильником и тремя предохранителями, или с тремя блоками "предохранитель-выключатель", или с тремя предохранителями, устанавливаемый на конструкции на полу, на ток, А, до 400</v>
      </c>
      <c r="D178" s="24" t="str">
        <f>Source!H41</f>
        <v>шт.</v>
      </c>
      <c r="E178" s="25">
        <f>ROUND(Source!I41,6)</f>
        <v>1</v>
      </c>
      <c r="F178" s="25"/>
      <c r="G178" s="25"/>
      <c r="H178" s="25"/>
      <c r="I178" s="25"/>
      <c r="J178" s="25" t="str">
        <f>Source!BO41</f>
        <v>м08-01-062-2</v>
      </c>
      <c r="K178" s="25"/>
    </row>
    <row r="179" spans="1:11" ht="12.75">
      <c r="A179" s="7"/>
      <c r="B179" s="7"/>
      <c r="C179" s="7" t="s">
        <v>554</v>
      </c>
      <c r="D179" s="7"/>
      <c r="E179" s="7"/>
      <c r="F179" s="7">
        <f>Source!AO41</f>
        <v>64.35</v>
      </c>
      <c r="G179" s="26" t="str">
        <f>Source!DG41</f>
        <v>)*1,15)*1,2</v>
      </c>
      <c r="H179" s="7"/>
      <c r="I179" s="27">
        <f>IF(Source!BA41&lt;&gt;0,Source!S41/Source!BA41,Source!S41)</f>
        <v>88.80337078651685</v>
      </c>
      <c r="J179" s="7">
        <f>Source!BA41</f>
        <v>10.68</v>
      </c>
      <c r="K179" s="27">
        <f>Source!S41</f>
        <v>948.42</v>
      </c>
    </row>
    <row r="180" spans="1:11" ht="12.75">
      <c r="A180" s="7"/>
      <c r="B180" s="7"/>
      <c r="C180" s="7" t="s">
        <v>555</v>
      </c>
      <c r="D180" s="7"/>
      <c r="E180" s="7"/>
      <c r="F180" s="7">
        <f>Source!AM41</f>
        <v>10.02</v>
      </c>
      <c r="G180" s="26" t="str">
        <f>Source!DE41</f>
        <v>)*1,25)*1,2</v>
      </c>
      <c r="H180" s="7"/>
      <c r="I180" s="27">
        <f>IF(Source!BB41&lt;&gt;0,Source!Q41/Source!BB41,Source!Q41)</f>
        <v>15.029824561403508</v>
      </c>
      <c r="J180" s="7">
        <f>Source!BB41</f>
        <v>5.7</v>
      </c>
      <c r="K180" s="27">
        <f>Source!Q41</f>
        <v>85.67</v>
      </c>
    </row>
    <row r="181" spans="1:12" ht="12.75">
      <c r="A181" s="7"/>
      <c r="B181" s="7"/>
      <c r="C181" s="7" t="s">
        <v>556</v>
      </c>
      <c r="D181" s="7"/>
      <c r="E181" s="7"/>
      <c r="F181" s="7">
        <f>Source!AN41</f>
        <v>0.26</v>
      </c>
      <c r="G181" s="26" t="str">
        <f>Source!DF41</f>
        <v>)*1,25)*1,2</v>
      </c>
      <c r="H181" s="7"/>
      <c r="I181" s="30" t="str">
        <f>CONCATENATE("(",TEXT(+IF(J181&lt;&gt;0,Source!R41/J181,Source!R41),"0,00"),")")</f>
        <v>(0,39)</v>
      </c>
      <c r="J181" s="7">
        <f>Source!BS41</f>
        <v>10.68</v>
      </c>
      <c r="K181" s="29" t="str">
        <f>CONCATENATE("(",TEXT(+Source!R41,"0,00"),")")</f>
        <v>(4,17)</v>
      </c>
      <c r="L181">
        <f>IF(J181&lt;&gt;0,Source!R41/J181,Source!R41)</f>
        <v>0.3904494382022472</v>
      </c>
    </row>
    <row r="182" spans="1:11" ht="12.75">
      <c r="A182" s="7"/>
      <c r="B182" s="7"/>
      <c r="C182" s="7" t="s">
        <v>557</v>
      </c>
      <c r="D182" s="7"/>
      <c r="E182" s="7"/>
      <c r="F182" s="7">
        <f>Source!AL41</f>
        <v>590.65</v>
      </c>
      <c r="G182" s="26">
        <f>Source!DD41</f>
      </c>
      <c r="H182" s="7"/>
      <c r="I182" s="27">
        <f>IF(Source!BC41&lt;&gt;0,Source!P41/Source!BC41,Source!P41)</f>
        <v>590.65</v>
      </c>
      <c r="J182" s="7">
        <f>Source!BC41</f>
        <v>4.6</v>
      </c>
      <c r="K182" s="27">
        <f>Source!P41</f>
        <v>2716.99</v>
      </c>
    </row>
    <row r="183" spans="1:11" ht="12.75">
      <c r="A183" s="7"/>
      <c r="B183" s="7"/>
      <c r="C183" s="7" t="s">
        <v>558</v>
      </c>
      <c r="D183" s="7" t="s">
        <v>559</v>
      </c>
      <c r="E183" s="7">
        <f>Source!BZ41</f>
        <v>95</v>
      </c>
      <c r="F183" s="7"/>
      <c r="G183" s="7"/>
      <c r="H183" s="7"/>
      <c r="I183" s="27">
        <f>ROUND((E183/100)*((Source!S41/IF(Source!BA41&lt;&gt;0,Source!BA41,1))+(Source!R41/IF(Source!BS41&lt;&gt;0,Source!BS41,1))),2)</f>
        <v>84.73</v>
      </c>
      <c r="J183" s="7">
        <f>Source!AT41</f>
        <v>95</v>
      </c>
      <c r="K183" s="27">
        <f>Source!X41</f>
        <v>904.96</v>
      </c>
    </row>
    <row r="184" spans="1:11" ht="12.75">
      <c r="A184" s="7"/>
      <c r="B184" s="7"/>
      <c r="C184" s="7" t="s">
        <v>560</v>
      </c>
      <c r="D184" s="7" t="s">
        <v>559</v>
      </c>
      <c r="E184" s="7">
        <f>Source!CA41</f>
        <v>65</v>
      </c>
      <c r="F184" s="7"/>
      <c r="G184" s="7"/>
      <c r="H184" s="7"/>
      <c r="I184" s="27">
        <f>ROUND((E184/100)*((Source!S41/IF(Source!BA41&lt;&gt;0,Source!BA41,1))+(Source!R41/IF(Source!BS41&lt;&gt;0,Source!BS41,1))),2)</f>
        <v>57.98</v>
      </c>
      <c r="J184" s="7">
        <f>Source!AU41</f>
        <v>65</v>
      </c>
      <c r="K184" s="27">
        <f>Source!Y41</f>
        <v>557.27</v>
      </c>
    </row>
    <row r="185" spans="1:11" ht="12.75">
      <c r="A185" s="31"/>
      <c r="B185" s="31"/>
      <c r="C185" s="31" t="s">
        <v>561</v>
      </c>
      <c r="D185" s="31" t="s">
        <v>562</v>
      </c>
      <c r="E185" s="31">
        <f>Source!AQ41</f>
        <v>6.39</v>
      </c>
      <c r="F185" s="31"/>
      <c r="G185" s="32" t="str">
        <f>Source!DI41</f>
        <v>)*1,15)*1,2</v>
      </c>
      <c r="H185" s="31"/>
      <c r="I185" s="31">
        <f>Source!U41</f>
        <v>8.818199999999997</v>
      </c>
      <c r="J185" s="31"/>
      <c r="K185" s="31"/>
    </row>
    <row r="186" spans="9:13" ht="12.75">
      <c r="I186" s="33">
        <f>IF(Source!BA41&lt;&gt;0,Source!S41/Source!BA41,Source!S41)+IF(Source!BB41&lt;&gt;0,Source!Q41/Source!BB41,Source!Q41)+SUM(I182:I184)</f>
        <v>837.1931953479204</v>
      </c>
      <c r="J186" s="34"/>
      <c r="K186" s="33">
        <f>Source!S41+Source!Q41+SUM(K182:K184)</f>
        <v>5213.3099999999995</v>
      </c>
      <c r="L186">
        <f>IF(Source!BA41&lt;&gt;0,Source!S41/Source!BA41,Source!S41)</f>
        <v>88.80337078651685</v>
      </c>
      <c r="M186" s="28">
        <f>I186</f>
        <v>837.1931953479204</v>
      </c>
    </row>
    <row r="187" spans="1:11" ht="72">
      <c r="A187" s="22" t="str">
        <f>Source!E42</f>
        <v>20</v>
      </c>
      <c r="B187" s="22" t="s">
        <v>568</v>
      </c>
      <c r="C187" s="23" t="str">
        <f>Source!G42</f>
        <v>Разводка по устройствам и подключение жил кабелей или проводов внешней сети к блокам зажимов и к зажимам на устройствах:  Кабели или провода, сечение, мм2, до 240</v>
      </c>
      <c r="D187" s="24" t="str">
        <f>Source!H42</f>
        <v>100 шт.</v>
      </c>
      <c r="E187" s="25">
        <f>ROUND(Source!I42,6)</f>
        <v>0.66</v>
      </c>
      <c r="F187" s="25"/>
      <c r="G187" s="25"/>
      <c r="H187" s="25"/>
      <c r="I187" s="25"/>
      <c r="J187" s="25" t="str">
        <f>Source!BO42</f>
        <v>м08-01-062-2</v>
      </c>
      <c r="K187" s="25"/>
    </row>
    <row r="188" spans="1:11" ht="12.75">
      <c r="A188" s="7"/>
      <c r="B188" s="7"/>
      <c r="C188" s="7" t="s">
        <v>554</v>
      </c>
      <c r="D188" s="7"/>
      <c r="E188" s="7"/>
      <c r="F188" s="7">
        <f>Source!AO42</f>
        <v>992</v>
      </c>
      <c r="G188" s="26" t="str">
        <f>Source!DG42</f>
        <v>)*1,15)*1,2</v>
      </c>
      <c r="H188" s="7"/>
      <c r="I188" s="27">
        <f>IF(Source!BA42&lt;&gt;0,Source!S42/Source!BA42,Source!S42)</f>
        <v>903.5140449438203</v>
      </c>
      <c r="J188" s="7">
        <f>Source!BA42</f>
        <v>10.68</v>
      </c>
      <c r="K188" s="27">
        <f>Source!S42</f>
        <v>9649.53</v>
      </c>
    </row>
    <row r="189" spans="1:11" ht="12.75">
      <c r="A189" s="7"/>
      <c r="B189" s="7"/>
      <c r="C189" s="7" t="s">
        <v>555</v>
      </c>
      <c r="D189" s="7"/>
      <c r="E189" s="7"/>
      <c r="F189" s="7">
        <f>Source!AM42</f>
        <v>54.8</v>
      </c>
      <c r="G189" s="26" t="str">
        <f>Source!DE42</f>
        <v>)*1,25)*1,2</v>
      </c>
      <c r="H189" s="7"/>
      <c r="I189" s="27">
        <f>IF(Source!BB42&lt;&gt;0,Source!Q42/Source!BB42,Source!Q42)</f>
        <v>54.252631578947366</v>
      </c>
      <c r="J189" s="7">
        <f>Source!BB42</f>
        <v>5.7</v>
      </c>
      <c r="K189" s="27">
        <f>Source!Q42</f>
        <v>309.24</v>
      </c>
    </row>
    <row r="190" spans="1:12" ht="12.75">
      <c r="A190" s="7"/>
      <c r="B190" s="7"/>
      <c r="C190" s="7" t="s">
        <v>556</v>
      </c>
      <c r="D190" s="7"/>
      <c r="E190" s="7"/>
      <c r="F190" s="7">
        <f>Source!AN42</f>
        <v>1.22</v>
      </c>
      <c r="G190" s="26" t="str">
        <f>Source!DF42</f>
        <v>)*1,25)*1,2</v>
      </c>
      <c r="H190" s="7"/>
      <c r="I190" s="30" t="str">
        <f>CONCATENATE("(",TEXT(+IF(J190&lt;&gt;0,Source!R42/J190,Source!R42),"0,00"),")")</f>
        <v>(1,21)</v>
      </c>
      <c r="J190" s="7">
        <f>Source!BS42</f>
        <v>10.68</v>
      </c>
      <c r="K190" s="29" t="str">
        <f>CONCATENATE("(",TEXT(+Source!R42,"0,00"),")")</f>
        <v>(12,90)</v>
      </c>
      <c r="L190">
        <f>IF(J190&lt;&gt;0,Source!R42/J190,Source!R42)</f>
        <v>1.207865168539326</v>
      </c>
    </row>
    <row r="191" spans="1:11" ht="12.75">
      <c r="A191" s="7"/>
      <c r="B191" s="7"/>
      <c r="C191" s="7" t="s">
        <v>557</v>
      </c>
      <c r="D191" s="7"/>
      <c r="E191" s="7"/>
      <c r="F191" s="7">
        <f>Source!AL42</f>
        <v>3318.14</v>
      </c>
      <c r="G191" s="26">
        <f>Source!DD42</f>
      </c>
      <c r="H191" s="7"/>
      <c r="I191" s="27">
        <f>IF(Source!BC42&lt;&gt;0,Source!P42/Source!BC42,Source!P42)</f>
        <v>2189.9717391304353</v>
      </c>
      <c r="J191" s="7">
        <f>Source!BC42</f>
        <v>4.6</v>
      </c>
      <c r="K191" s="27">
        <f>Source!P42</f>
        <v>10073.87</v>
      </c>
    </row>
    <row r="192" spans="1:11" ht="12.75">
      <c r="A192" s="7"/>
      <c r="B192" s="7"/>
      <c r="C192" s="7" t="s">
        <v>558</v>
      </c>
      <c r="D192" s="7" t="s">
        <v>559</v>
      </c>
      <c r="E192" s="7">
        <f>Source!BZ42</f>
        <v>95</v>
      </c>
      <c r="F192" s="7"/>
      <c r="G192" s="7"/>
      <c r="H192" s="7"/>
      <c r="I192" s="27">
        <f>ROUND((E192/100)*((Source!S42/IF(Source!BA42&lt;&gt;0,Source!BA42,1))+(Source!R42/IF(Source!BS42&lt;&gt;0,Source!BS42,1))),2)</f>
        <v>859.49</v>
      </c>
      <c r="J192" s="7">
        <f>Source!AT42</f>
        <v>95</v>
      </c>
      <c r="K192" s="27">
        <f>Source!X42</f>
        <v>9179.31</v>
      </c>
    </row>
    <row r="193" spans="1:11" ht="12.75">
      <c r="A193" s="7"/>
      <c r="B193" s="7"/>
      <c r="C193" s="7" t="s">
        <v>560</v>
      </c>
      <c r="D193" s="7" t="s">
        <v>559</v>
      </c>
      <c r="E193" s="7">
        <f>Source!CA42</f>
        <v>65</v>
      </c>
      <c r="F193" s="7"/>
      <c r="G193" s="7"/>
      <c r="H193" s="7"/>
      <c r="I193" s="27">
        <f>ROUND((E193/100)*((Source!S42/IF(Source!BA42&lt;&gt;0,Source!BA42,1))+(Source!R42/IF(Source!BS42&lt;&gt;0,Source!BS42,1))),2)</f>
        <v>588.07</v>
      </c>
      <c r="J193" s="7">
        <f>Source!AU42</f>
        <v>65</v>
      </c>
      <c r="K193" s="27">
        <f>Source!Y42</f>
        <v>5652.52</v>
      </c>
    </row>
    <row r="194" spans="1:11" ht="12.75">
      <c r="A194" s="31"/>
      <c r="B194" s="31"/>
      <c r="C194" s="31" t="s">
        <v>561</v>
      </c>
      <c r="D194" s="31" t="s">
        <v>562</v>
      </c>
      <c r="E194" s="31">
        <f>Source!AQ42</f>
        <v>100</v>
      </c>
      <c r="F194" s="31"/>
      <c r="G194" s="32" t="str">
        <f>Source!DI42</f>
        <v>)*1,15)*1,2</v>
      </c>
      <c r="H194" s="31"/>
      <c r="I194" s="31">
        <f>Source!U42</f>
        <v>91.07999999999998</v>
      </c>
      <c r="J194" s="31"/>
      <c r="K194" s="31"/>
    </row>
    <row r="195" spans="9:13" ht="12.75">
      <c r="I195" s="33">
        <f>IF(Source!BA42&lt;&gt;0,Source!S42/Source!BA42,Source!S42)+IF(Source!BB42&lt;&gt;0,Source!Q42/Source!BB42,Source!Q42)+SUM(I191:I193)</f>
        <v>4595.298415653203</v>
      </c>
      <c r="J195" s="34"/>
      <c r="K195" s="33">
        <f>Source!S42+Source!Q42+SUM(K191:K193)</f>
        <v>34864.47</v>
      </c>
      <c r="L195">
        <f>IF(Source!BA42&lt;&gt;0,Source!S42/Source!BA42,Source!S42)</f>
        <v>903.5140449438203</v>
      </c>
      <c r="M195" s="28">
        <f>I195</f>
        <v>4595.298415653203</v>
      </c>
    </row>
    <row r="196" spans="1:11" ht="60">
      <c r="A196" s="22" t="str">
        <f>Source!E43</f>
        <v>21</v>
      </c>
      <c r="B196" s="22" t="s">
        <v>569</v>
      </c>
      <c r="C196" s="23" t="str">
        <f>Source!G43</f>
        <v>Шины сборные – одна полоса в фазе:  Шина медная или алюминиевая, сечение, мм2, до 250</v>
      </c>
      <c r="D196" s="24" t="str">
        <f>Source!H43</f>
        <v>100 м</v>
      </c>
      <c r="E196" s="25">
        <f>ROUND(Source!I43,6)</f>
        <v>0.66</v>
      </c>
      <c r="F196" s="25"/>
      <c r="G196" s="25"/>
      <c r="H196" s="25"/>
      <c r="I196" s="25"/>
      <c r="J196" s="25" t="str">
        <f>Source!BO43</f>
        <v>м08-01-062-2</v>
      </c>
      <c r="K196" s="25"/>
    </row>
    <row r="197" spans="1:11" ht="12.75">
      <c r="A197" s="7"/>
      <c r="B197" s="7"/>
      <c r="C197" s="7" t="s">
        <v>554</v>
      </c>
      <c r="D197" s="7"/>
      <c r="E197" s="7"/>
      <c r="F197" s="7">
        <f>Source!AO43</f>
        <v>505.58</v>
      </c>
      <c r="G197" s="26" t="str">
        <f>Source!DG43</f>
        <v>)*1,15)*1,2</v>
      </c>
      <c r="H197" s="7"/>
      <c r="I197" s="27">
        <f>IF(Source!BA43&lt;&gt;0,Source!S43/Source!BA43,Source!S43)</f>
        <v>460.4822097378277</v>
      </c>
      <c r="J197" s="7">
        <f>Source!BA43</f>
        <v>10.68</v>
      </c>
      <c r="K197" s="27">
        <f>Source!S43</f>
        <v>4917.95</v>
      </c>
    </row>
    <row r="198" spans="1:11" ht="12.75">
      <c r="A198" s="7"/>
      <c r="B198" s="7"/>
      <c r="C198" s="7" t="s">
        <v>555</v>
      </c>
      <c r="D198" s="7"/>
      <c r="E198" s="7"/>
      <c r="F198" s="7">
        <f>Source!AM43</f>
        <v>155.6</v>
      </c>
      <c r="G198" s="26" t="str">
        <f>Source!DE43</f>
        <v>)*1,25)*1,2</v>
      </c>
      <c r="H198" s="7"/>
      <c r="I198" s="27">
        <f>IF(Source!BB43&lt;&gt;0,Source!Q43/Source!BB43,Source!Q43)</f>
        <v>154.0438596491228</v>
      </c>
      <c r="J198" s="7">
        <f>Source!BB43</f>
        <v>5.7</v>
      </c>
      <c r="K198" s="27">
        <f>Source!Q43</f>
        <v>878.05</v>
      </c>
    </row>
    <row r="199" spans="1:12" ht="12.75">
      <c r="A199" s="7"/>
      <c r="B199" s="7"/>
      <c r="C199" s="7" t="s">
        <v>556</v>
      </c>
      <c r="D199" s="7"/>
      <c r="E199" s="7"/>
      <c r="F199" s="7">
        <f>Source!AN43</f>
        <v>60.21</v>
      </c>
      <c r="G199" s="26" t="str">
        <f>Source!DF43</f>
        <v>)*1,25)*1,2</v>
      </c>
      <c r="H199" s="7"/>
      <c r="I199" s="30" t="str">
        <f>CONCATENATE("(",TEXT(+IF(J199&lt;&gt;0,Source!R43/J199,Source!R43),"0,00"),")")</f>
        <v>(59,61)</v>
      </c>
      <c r="J199" s="7">
        <f>Source!BS43</f>
        <v>10.68</v>
      </c>
      <c r="K199" s="29" t="str">
        <f>CONCATENATE("(",TEXT(+Source!R43,"0,00"),")")</f>
        <v>(636,61)</v>
      </c>
      <c r="L199">
        <f>IF(J199&lt;&gt;0,Source!R43/J199,Source!R43)</f>
        <v>59.607677902621724</v>
      </c>
    </row>
    <row r="200" spans="1:11" ht="12.75">
      <c r="A200" s="7"/>
      <c r="B200" s="7"/>
      <c r="C200" s="7" t="s">
        <v>557</v>
      </c>
      <c r="D200" s="7"/>
      <c r="E200" s="7"/>
      <c r="F200" s="7">
        <f>Source!AL43</f>
        <v>112.79</v>
      </c>
      <c r="G200" s="26">
        <f>Source!DD43</f>
      </c>
      <c r="H200" s="7"/>
      <c r="I200" s="27">
        <f>IF(Source!BC43&lt;&gt;0,Source!P43/Source!BC43,Source!P43)</f>
        <v>74.44130434782609</v>
      </c>
      <c r="J200" s="7">
        <f>Source!BC43</f>
        <v>4.6</v>
      </c>
      <c r="K200" s="27">
        <f>Source!P43</f>
        <v>342.43</v>
      </c>
    </row>
    <row r="201" spans="1:11" ht="12.75">
      <c r="A201" s="7"/>
      <c r="B201" s="7"/>
      <c r="C201" s="7" t="s">
        <v>558</v>
      </c>
      <c r="D201" s="7" t="s">
        <v>559</v>
      </c>
      <c r="E201" s="7">
        <f>Source!BZ43</f>
        <v>95</v>
      </c>
      <c r="F201" s="7"/>
      <c r="G201" s="7"/>
      <c r="H201" s="7"/>
      <c r="I201" s="27">
        <f>ROUND((E201/100)*((Source!S43/IF(Source!BA43&lt;&gt;0,Source!BA43,1))+(Source!R43/IF(Source!BS43&lt;&gt;0,Source!BS43,1))),2)</f>
        <v>494.09</v>
      </c>
      <c r="J201" s="7">
        <f>Source!AT43</f>
        <v>95</v>
      </c>
      <c r="K201" s="27">
        <f>Source!X43</f>
        <v>5276.83</v>
      </c>
    </row>
    <row r="202" spans="1:11" ht="12.75">
      <c r="A202" s="7"/>
      <c r="B202" s="7"/>
      <c r="C202" s="7" t="s">
        <v>560</v>
      </c>
      <c r="D202" s="7" t="s">
        <v>559</v>
      </c>
      <c r="E202" s="7">
        <f>Source!CA43</f>
        <v>65</v>
      </c>
      <c r="F202" s="7"/>
      <c r="G202" s="7"/>
      <c r="H202" s="7"/>
      <c r="I202" s="27">
        <f>ROUND((E202/100)*((Source!S43/IF(Source!BA43&lt;&gt;0,Source!BA43,1))+(Source!R43/IF(Source!BS43&lt;&gt;0,Source!BS43,1))),2)</f>
        <v>338.06</v>
      </c>
      <c r="J202" s="7">
        <f>Source!AU43</f>
        <v>65</v>
      </c>
      <c r="K202" s="27">
        <f>Source!Y43</f>
        <v>3249.42</v>
      </c>
    </row>
    <row r="203" spans="1:11" ht="12.75">
      <c r="A203" s="31"/>
      <c r="B203" s="31"/>
      <c r="C203" s="31" t="s">
        <v>561</v>
      </c>
      <c r="D203" s="31" t="s">
        <v>562</v>
      </c>
      <c r="E203" s="31">
        <f>Source!AQ43</f>
        <v>52.5</v>
      </c>
      <c r="F203" s="31"/>
      <c r="G203" s="32" t="str">
        <f>Source!DI43</f>
        <v>)*1,15)*1,2</v>
      </c>
      <c r="H203" s="31"/>
      <c r="I203" s="31">
        <f>Source!U43</f>
        <v>47.81699999999999</v>
      </c>
      <c r="J203" s="31"/>
      <c r="K203" s="31"/>
    </row>
    <row r="204" spans="9:13" ht="12.75">
      <c r="I204" s="33">
        <f>IF(Source!BA43&lt;&gt;0,Source!S43/Source!BA43,Source!S43)+IF(Source!BB43&lt;&gt;0,Source!Q43/Source!BB43,Source!Q43)+SUM(I200:I202)</f>
        <v>1521.1173737347765</v>
      </c>
      <c r="J204" s="34"/>
      <c r="K204" s="33">
        <f>Source!S43+Source!Q43+SUM(K200:K202)</f>
        <v>14664.68</v>
      </c>
      <c r="L204">
        <f>IF(Source!BA43&lt;&gt;0,Source!S43/Source!BA43,Source!S43)</f>
        <v>460.4822097378277</v>
      </c>
      <c r="M204" s="28">
        <f>I204</f>
        <v>1521.1173737347765</v>
      </c>
    </row>
    <row r="205" spans="1:11" ht="60">
      <c r="A205" s="22" t="str">
        <f>Source!E44</f>
        <v>22</v>
      </c>
      <c r="B205" s="22" t="s">
        <v>570</v>
      </c>
      <c r="C205" s="23" t="str">
        <f>Source!G44</f>
        <v>Изоляторы:  Изолятор опорный напряжением до 10 кВ, количество точек крепления 4</v>
      </c>
      <c r="D205" s="24" t="str">
        <f>Source!H44</f>
        <v>шт.</v>
      </c>
      <c r="E205" s="25">
        <f>ROUND(Source!I44,6)</f>
        <v>48</v>
      </c>
      <c r="F205" s="25"/>
      <c r="G205" s="25"/>
      <c r="H205" s="25"/>
      <c r="I205" s="25"/>
      <c r="J205" s="25" t="str">
        <f>Source!BO44</f>
        <v>м08-01-062-2</v>
      </c>
      <c r="K205" s="25"/>
    </row>
    <row r="206" spans="1:11" ht="12.75">
      <c r="A206" s="7"/>
      <c r="B206" s="7"/>
      <c r="C206" s="7" t="s">
        <v>554</v>
      </c>
      <c r="D206" s="7"/>
      <c r="E206" s="7"/>
      <c r="F206" s="7">
        <f>Source!AO44</f>
        <v>6.64</v>
      </c>
      <c r="G206" s="26" t="str">
        <f>Source!DG44</f>
        <v>)*1,15)*1,2</v>
      </c>
      <c r="H206" s="7"/>
      <c r="I206" s="27">
        <f>IF(Source!BA44&lt;&gt;0,Source!S44/Source!BA44,Source!S44)</f>
        <v>439.83333333333337</v>
      </c>
      <c r="J206" s="7">
        <f>Source!BA44</f>
        <v>10.68</v>
      </c>
      <c r="K206" s="27">
        <f>Source!S44</f>
        <v>4697.42</v>
      </c>
    </row>
    <row r="207" spans="1:11" ht="12.75">
      <c r="A207" s="7"/>
      <c r="B207" s="7"/>
      <c r="C207" s="7" t="s">
        <v>555</v>
      </c>
      <c r="D207" s="7"/>
      <c r="E207" s="7"/>
      <c r="F207" s="7">
        <f>Source!AM44</f>
        <v>5.19</v>
      </c>
      <c r="G207" s="26" t="str">
        <f>Source!DE44</f>
        <v>)*1,25)*1,2</v>
      </c>
      <c r="H207" s="7"/>
      <c r="I207" s="27">
        <f>IF(Source!BB44&lt;&gt;0,Source!Q44/Source!BB44,Source!Q44)</f>
        <v>373.68070175438595</v>
      </c>
      <c r="J207" s="7">
        <f>Source!BB44</f>
        <v>5.7</v>
      </c>
      <c r="K207" s="27">
        <f>Source!Q44</f>
        <v>2129.98</v>
      </c>
    </row>
    <row r="208" spans="1:12" ht="12.75">
      <c r="A208" s="7"/>
      <c r="B208" s="7"/>
      <c r="C208" s="7" t="s">
        <v>556</v>
      </c>
      <c r="D208" s="7"/>
      <c r="E208" s="7"/>
      <c r="F208" s="7">
        <f>Source!AN44</f>
        <v>0.33</v>
      </c>
      <c r="G208" s="26" t="str">
        <f>Source!DF44</f>
        <v>)*1,25)*1,2</v>
      </c>
      <c r="H208" s="7"/>
      <c r="I208" s="30" t="str">
        <f>CONCATENATE("(",TEXT(+IF(J208&lt;&gt;0,Source!R44/J208,Source!R44),"0,00"),")")</f>
        <v>(23,76)</v>
      </c>
      <c r="J208" s="7">
        <f>Source!BS44</f>
        <v>10.68</v>
      </c>
      <c r="K208" s="29" t="str">
        <f>CONCATENATE("(",TEXT(+Source!R44,"0,00"),")")</f>
        <v>(253,76)</v>
      </c>
      <c r="L208">
        <f>IF(J208&lt;&gt;0,Source!R44/J208,Source!R44)</f>
        <v>23.760299625468164</v>
      </c>
    </row>
    <row r="209" spans="1:11" ht="12.75">
      <c r="A209" s="7"/>
      <c r="B209" s="7"/>
      <c r="C209" s="7" t="s">
        <v>557</v>
      </c>
      <c r="D209" s="7"/>
      <c r="E209" s="7"/>
      <c r="F209" s="7">
        <f>Source!AL44</f>
        <v>2.37</v>
      </c>
      <c r="G209" s="26">
        <f>Source!DD44</f>
      </c>
      <c r="H209" s="7"/>
      <c r="I209" s="27">
        <f>IF(Source!BC44&lt;&gt;0,Source!P44/Source!BC44,Source!P44)</f>
        <v>113.76086956521739</v>
      </c>
      <c r="J209" s="7">
        <f>Source!BC44</f>
        <v>4.6</v>
      </c>
      <c r="K209" s="27">
        <f>Source!P44</f>
        <v>523.3</v>
      </c>
    </row>
    <row r="210" spans="1:11" ht="12.75">
      <c r="A210" s="7"/>
      <c r="B210" s="7"/>
      <c r="C210" s="7" t="s">
        <v>558</v>
      </c>
      <c r="D210" s="7" t="s">
        <v>559</v>
      </c>
      <c r="E210" s="7">
        <f>Source!BZ44</f>
        <v>95</v>
      </c>
      <c r="F210" s="7"/>
      <c r="G210" s="7"/>
      <c r="H210" s="7"/>
      <c r="I210" s="27">
        <f>ROUND((E210/100)*((Source!S44/IF(Source!BA44&lt;&gt;0,Source!BA44,1))+(Source!R44/IF(Source!BS44&lt;&gt;0,Source!BS44,1))),2)</f>
        <v>440.41</v>
      </c>
      <c r="J210" s="7">
        <f>Source!AT44</f>
        <v>95</v>
      </c>
      <c r="K210" s="27">
        <f>Source!X44</f>
        <v>4703.62</v>
      </c>
    </row>
    <row r="211" spans="1:11" ht="12.75">
      <c r="A211" s="7"/>
      <c r="B211" s="7"/>
      <c r="C211" s="7" t="s">
        <v>560</v>
      </c>
      <c r="D211" s="7" t="s">
        <v>559</v>
      </c>
      <c r="E211" s="7">
        <f>Source!CA44</f>
        <v>65</v>
      </c>
      <c r="F211" s="7"/>
      <c r="G211" s="7"/>
      <c r="H211" s="7"/>
      <c r="I211" s="27">
        <f>ROUND((E211/100)*((Source!S44/IF(Source!BA44&lt;&gt;0,Source!BA44,1))+(Source!R44/IF(Source!BS44&lt;&gt;0,Source!BS44,1))),2)</f>
        <v>301.34</v>
      </c>
      <c r="J211" s="7">
        <f>Source!AU44</f>
        <v>65</v>
      </c>
      <c r="K211" s="27">
        <f>Source!Y44</f>
        <v>2896.44</v>
      </c>
    </row>
    <row r="212" spans="1:11" ht="12.75">
      <c r="A212" s="31"/>
      <c r="B212" s="31"/>
      <c r="C212" s="31" t="s">
        <v>561</v>
      </c>
      <c r="D212" s="31" t="s">
        <v>562</v>
      </c>
      <c r="E212" s="31">
        <f>Source!AQ44</f>
        <v>0.69</v>
      </c>
      <c r="F212" s="31"/>
      <c r="G212" s="32" t="str">
        <f>Source!DI44</f>
        <v>)*1,15)*1,2</v>
      </c>
      <c r="H212" s="31"/>
      <c r="I212" s="31">
        <f>Source!U44</f>
        <v>45.70559999999999</v>
      </c>
      <c r="J212" s="31"/>
      <c r="K212" s="31"/>
    </row>
    <row r="213" spans="9:13" ht="12.75">
      <c r="I213" s="33">
        <f>IF(Source!BA44&lt;&gt;0,Source!S44/Source!BA44,Source!S44)+IF(Source!BB44&lt;&gt;0,Source!Q44/Source!BB44,Source!Q44)+SUM(I209:I211)</f>
        <v>1669.0249046529368</v>
      </c>
      <c r="J213" s="34"/>
      <c r="K213" s="33">
        <f>Source!S44+Source!Q44+SUM(K209:K211)</f>
        <v>14950.76</v>
      </c>
      <c r="L213">
        <f>IF(Source!BA44&lt;&gt;0,Source!S44/Source!BA44,Source!S44)</f>
        <v>439.83333333333337</v>
      </c>
      <c r="M213" s="28">
        <f>I213</f>
        <v>1669.0249046529368</v>
      </c>
    </row>
    <row r="214" spans="1:11" ht="12.75">
      <c r="A214" s="22" t="str">
        <f>Source!E45</f>
        <v>24</v>
      </c>
      <c r="B214" s="22" t="str">
        <f>Source!F45</f>
        <v>прайс лист</v>
      </c>
      <c r="C214" s="23" t="str">
        <f>Source!G45</f>
        <v>Опорный изолятор ОЛК</v>
      </c>
      <c r="D214" s="24" t="str">
        <f>Source!H45</f>
        <v>шт.</v>
      </c>
      <c r="E214" s="25">
        <f>ROUND(Source!I45,6)</f>
        <v>48</v>
      </c>
      <c r="F214" s="25"/>
      <c r="G214" s="25"/>
      <c r="H214" s="25"/>
      <c r="I214" s="25"/>
      <c r="J214" s="25"/>
      <c r="K214" s="25"/>
    </row>
    <row r="215" spans="1:11" ht="12.75">
      <c r="A215" s="31"/>
      <c r="B215" s="31"/>
      <c r="C215" s="31" t="s">
        <v>557</v>
      </c>
      <c r="D215" s="31"/>
      <c r="E215" s="31"/>
      <c r="F215" s="31">
        <f>Source!AL45</f>
        <v>484.75</v>
      </c>
      <c r="G215" s="32">
        <f>Source!DD45</f>
      </c>
      <c r="H215" s="31"/>
      <c r="I215" s="36">
        <f>IF(Source!BC45&lt;&gt;0,Source!P45/Source!BC45,Source!P45)</f>
        <v>23268</v>
      </c>
      <c r="J215" s="31">
        <f>Source!BC45</f>
        <v>1</v>
      </c>
      <c r="K215" s="36">
        <f>Source!P45</f>
        <v>23268</v>
      </c>
    </row>
    <row r="216" spans="9:13" ht="12.75">
      <c r="I216" s="33">
        <f>IF(Source!BA45&lt;&gt;0,Source!S45/Source!BA45,Source!S45)+IF(Source!BB45&lt;&gt;0,Source!Q45/Source!BB45,Source!Q45)+SUM(I215:I215)</f>
        <v>23268</v>
      </c>
      <c r="J216" s="34"/>
      <c r="K216" s="33">
        <f>Source!S45+Source!Q45+SUM(K215:K215)</f>
        <v>23268</v>
      </c>
      <c r="L216">
        <f>IF(Source!BA45&lt;&gt;0,Source!S45/Source!BA45,Source!S45)</f>
        <v>0</v>
      </c>
      <c r="M216" s="28">
        <f>I216</f>
        <v>23268</v>
      </c>
    </row>
    <row r="217" spans="1:11" ht="12.75">
      <c r="A217" s="22" t="str">
        <f>Source!E46</f>
        <v>25</v>
      </c>
      <c r="B217" s="22" t="str">
        <f>Source!F46</f>
        <v>прайс лист</v>
      </c>
      <c r="C217" s="23" t="str">
        <f>Source!G46</f>
        <v>Шинопровод ШМ-1</v>
      </c>
      <c r="D217" s="24" t="str">
        <f>Source!H46</f>
        <v>шт.</v>
      </c>
      <c r="E217" s="25">
        <f>ROUND(Source!I46,6)</f>
        <v>34</v>
      </c>
      <c r="F217" s="25"/>
      <c r="G217" s="25"/>
      <c r="H217" s="25"/>
      <c r="I217" s="25"/>
      <c r="J217" s="25"/>
      <c r="K217" s="25"/>
    </row>
    <row r="218" spans="1:11" ht="12.75">
      <c r="A218" s="31"/>
      <c r="B218" s="31"/>
      <c r="C218" s="31" t="s">
        <v>557</v>
      </c>
      <c r="D218" s="31"/>
      <c r="E218" s="31"/>
      <c r="F218" s="31">
        <f>Source!AL46</f>
        <v>6382.2</v>
      </c>
      <c r="G218" s="32">
        <f>Source!DD46</f>
      </c>
      <c r="H218" s="31"/>
      <c r="I218" s="36">
        <f>IF(Source!BC46&lt;&gt;0,Source!P46/Source!BC46,Source!P46)</f>
        <v>216994.8</v>
      </c>
      <c r="J218" s="31">
        <f>Source!BC46</f>
        <v>1</v>
      </c>
      <c r="K218" s="36">
        <f>Source!P46</f>
        <v>216994.8</v>
      </c>
    </row>
    <row r="219" spans="9:13" ht="12.75">
      <c r="I219" s="33">
        <f>IF(Source!BA46&lt;&gt;0,Source!S46/Source!BA46,Source!S46)+IF(Source!BB46&lt;&gt;0,Source!Q46/Source!BB46,Source!Q46)+SUM(I218:I218)</f>
        <v>216994.8</v>
      </c>
      <c r="J219" s="34"/>
      <c r="K219" s="33">
        <f>Source!S46+Source!Q46+SUM(K218:K218)</f>
        <v>216994.8</v>
      </c>
      <c r="L219">
        <f>IF(Source!BA46&lt;&gt;0,Source!S46/Source!BA46,Source!S46)</f>
        <v>0</v>
      </c>
      <c r="M219" s="28">
        <f>I219</f>
        <v>216994.8</v>
      </c>
    </row>
    <row r="220" spans="1:11" ht="12.75">
      <c r="A220" s="22" t="str">
        <f>Source!E47</f>
        <v>26</v>
      </c>
      <c r="B220" s="22" t="str">
        <f>Source!F47</f>
        <v>прайс лист</v>
      </c>
      <c r="C220" s="23" t="str">
        <f>Source!G47</f>
        <v>ЩО70 3-22</v>
      </c>
      <c r="D220" s="24" t="str">
        <f>Source!H47</f>
        <v>шт.</v>
      </c>
      <c r="E220" s="25">
        <f>ROUND(Source!I47,6)</f>
        <v>1</v>
      </c>
      <c r="F220" s="25"/>
      <c r="G220" s="25"/>
      <c r="H220" s="25"/>
      <c r="I220" s="25"/>
      <c r="J220" s="25"/>
      <c r="K220" s="25"/>
    </row>
    <row r="221" spans="1:11" ht="12.75">
      <c r="A221" s="31"/>
      <c r="B221" s="31"/>
      <c r="C221" s="31" t="s">
        <v>557</v>
      </c>
      <c r="D221" s="31"/>
      <c r="E221" s="31"/>
      <c r="F221" s="31">
        <f>Source!AL47</f>
        <v>80458.47</v>
      </c>
      <c r="G221" s="32">
        <f>Source!DD47</f>
      </c>
      <c r="H221" s="31"/>
      <c r="I221" s="36">
        <f>IF(Source!BC47&lt;&gt;0,Source!P47/Source!BC47,Source!P47)</f>
        <v>80458.47</v>
      </c>
      <c r="J221" s="31">
        <f>Source!BC47</f>
        <v>1</v>
      </c>
      <c r="K221" s="36">
        <f>Source!P47</f>
        <v>80458.47</v>
      </c>
    </row>
    <row r="222" spans="9:13" ht="12.75">
      <c r="I222" s="33">
        <f>IF(Source!BA47&lt;&gt;0,Source!S47/Source!BA47,Source!S47)+IF(Source!BB47&lt;&gt;0,Source!Q47/Source!BB47,Source!Q47)+SUM(I221:I221)</f>
        <v>80458.47</v>
      </c>
      <c r="J222" s="34"/>
      <c r="K222" s="33">
        <f>Source!S47+Source!Q47+SUM(K221:K221)</f>
        <v>80458.47</v>
      </c>
      <c r="L222">
        <f>IF(Source!BA47&lt;&gt;0,Source!S47/Source!BA47,Source!S47)</f>
        <v>0</v>
      </c>
      <c r="M222" s="28">
        <f>I222</f>
        <v>80458.47</v>
      </c>
    </row>
    <row r="223" spans="1:11" ht="12.75">
      <c r="A223" s="22" t="str">
        <f>Source!E48</f>
        <v>27</v>
      </c>
      <c r="B223" s="22" t="str">
        <f>Source!F48</f>
        <v>прайс лист</v>
      </c>
      <c r="C223" s="23" t="str">
        <f>Source!G48</f>
        <v>ЩО70 3-07</v>
      </c>
      <c r="D223" s="24" t="str">
        <f>Source!H48</f>
        <v>шт.</v>
      </c>
      <c r="E223" s="25">
        <f>ROUND(Source!I48,6)</f>
        <v>1</v>
      </c>
      <c r="F223" s="25"/>
      <c r="G223" s="25"/>
      <c r="H223" s="25"/>
      <c r="I223" s="25"/>
      <c r="J223" s="25"/>
      <c r="K223" s="25"/>
    </row>
    <row r="224" spans="1:11" ht="12.75">
      <c r="A224" s="31"/>
      <c r="B224" s="31"/>
      <c r="C224" s="31" t="s">
        <v>557</v>
      </c>
      <c r="D224" s="31"/>
      <c r="E224" s="31"/>
      <c r="F224" s="31">
        <f>Source!AL48</f>
        <v>26176.27</v>
      </c>
      <c r="G224" s="32">
        <f>Source!DD48</f>
      </c>
      <c r="H224" s="31"/>
      <c r="I224" s="36">
        <f>IF(Source!BC48&lt;&gt;0,Source!P48/Source!BC48,Source!P48)</f>
        <v>26176.27</v>
      </c>
      <c r="J224" s="31">
        <f>Source!BC48</f>
        <v>1</v>
      </c>
      <c r="K224" s="36">
        <f>Source!P48</f>
        <v>26176.27</v>
      </c>
    </row>
    <row r="225" spans="9:13" ht="12.75">
      <c r="I225" s="33">
        <f>IF(Source!BA48&lt;&gt;0,Source!S48/Source!BA48,Source!S48)+IF(Source!BB48&lt;&gt;0,Source!Q48/Source!BB48,Source!Q48)+SUM(I224:I224)</f>
        <v>26176.27</v>
      </c>
      <c r="J225" s="34"/>
      <c r="K225" s="33">
        <f>Source!S48+Source!Q48+SUM(K224:K224)</f>
        <v>26176.27</v>
      </c>
      <c r="L225">
        <f>IF(Source!BA48&lt;&gt;0,Source!S48/Source!BA48,Source!S48)</f>
        <v>0</v>
      </c>
      <c r="M225" s="28">
        <f>I225</f>
        <v>26176.27</v>
      </c>
    </row>
    <row r="226" spans="1:11" ht="12.75">
      <c r="A226" s="22" t="str">
        <f>Source!E49</f>
        <v>28</v>
      </c>
      <c r="B226" s="22" t="str">
        <f>Source!F49</f>
        <v>прайс лист</v>
      </c>
      <c r="C226" s="23" t="str">
        <f>Source!G49</f>
        <v>КСО 393-04</v>
      </c>
      <c r="D226" s="24" t="str">
        <f>Source!H49</f>
        <v>шт.</v>
      </c>
      <c r="E226" s="25">
        <f>ROUND(Source!I49,6)</f>
        <v>3</v>
      </c>
      <c r="F226" s="25"/>
      <c r="G226" s="25"/>
      <c r="H226" s="25"/>
      <c r="I226" s="25"/>
      <c r="J226" s="25"/>
      <c r="K226" s="25"/>
    </row>
    <row r="227" spans="1:11" ht="12.75">
      <c r="A227" s="31"/>
      <c r="B227" s="31"/>
      <c r="C227" s="31" t="s">
        <v>557</v>
      </c>
      <c r="D227" s="31"/>
      <c r="E227" s="31"/>
      <c r="F227" s="31">
        <f>Source!AL49</f>
        <v>32925.42</v>
      </c>
      <c r="G227" s="32">
        <f>Source!DD49</f>
      </c>
      <c r="H227" s="31"/>
      <c r="I227" s="36">
        <f>IF(Source!BC49&lt;&gt;0,Source!P49/Source!BC49,Source!P49)</f>
        <v>98776.26</v>
      </c>
      <c r="J227" s="31">
        <f>Source!BC49</f>
        <v>1</v>
      </c>
      <c r="K227" s="36">
        <f>Source!P49</f>
        <v>98776.26</v>
      </c>
    </row>
    <row r="228" spans="9:13" ht="12.75">
      <c r="I228" s="33">
        <f>IF(Source!BA49&lt;&gt;0,Source!S49/Source!BA49,Source!S49)+IF(Source!BB49&lt;&gt;0,Source!Q49/Source!BB49,Source!Q49)+SUM(I227:I227)</f>
        <v>98776.26</v>
      </c>
      <c r="J228" s="34"/>
      <c r="K228" s="33">
        <f>Source!S49+Source!Q49+SUM(K227:K227)</f>
        <v>98776.26</v>
      </c>
      <c r="L228">
        <f>IF(Source!BA49&lt;&gt;0,Source!S49/Source!BA49,Source!S49)</f>
        <v>0</v>
      </c>
      <c r="M228" s="28">
        <f>I228</f>
        <v>98776.26</v>
      </c>
    </row>
    <row r="229" spans="1:11" ht="12.75">
      <c r="A229" s="22" t="str">
        <f>Source!E50</f>
        <v>29</v>
      </c>
      <c r="B229" s="22" t="str">
        <f>Source!F50</f>
        <v>прайс лист</v>
      </c>
      <c r="C229" s="23" t="str">
        <f>Source!G50</f>
        <v>КСО 2(98) сх888-600</v>
      </c>
      <c r="D229" s="24" t="str">
        <f>Source!H50</f>
        <v>шт.</v>
      </c>
      <c r="E229" s="25">
        <f>ROUND(Source!I50,6)</f>
        <v>1</v>
      </c>
      <c r="F229" s="25"/>
      <c r="G229" s="25"/>
      <c r="H229" s="25"/>
      <c r="I229" s="25"/>
      <c r="J229" s="25"/>
      <c r="K229" s="25"/>
    </row>
    <row r="230" spans="1:11" ht="12.75">
      <c r="A230" s="31"/>
      <c r="B230" s="31"/>
      <c r="C230" s="31" t="s">
        <v>557</v>
      </c>
      <c r="D230" s="31"/>
      <c r="E230" s="31"/>
      <c r="F230" s="31">
        <f>Source!AL50</f>
        <v>185881.36</v>
      </c>
      <c r="G230" s="32">
        <f>Source!DD50</f>
      </c>
      <c r="H230" s="31"/>
      <c r="I230" s="36">
        <f>IF(Source!BC50&lt;&gt;0,Source!P50/Source!BC50,Source!P50)</f>
        <v>185881.36</v>
      </c>
      <c r="J230" s="31">
        <f>Source!BC50</f>
        <v>1</v>
      </c>
      <c r="K230" s="36">
        <f>Source!P50</f>
        <v>185881.36</v>
      </c>
    </row>
    <row r="231" spans="9:13" ht="12.75">
      <c r="I231" s="33">
        <f>IF(Source!BA50&lt;&gt;0,Source!S50/Source!BA50,Source!S50)+IF(Source!BB50&lt;&gt;0,Source!Q50/Source!BB50,Source!Q50)+SUM(I230:I230)</f>
        <v>185881.36</v>
      </c>
      <c r="J231" s="34"/>
      <c r="K231" s="33">
        <f>Source!S50+Source!Q50+SUM(K230:K230)</f>
        <v>185881.36</v>
      </c>
      <c r="L231">
        <f>IF(Source!BA50&lt;&gt;0,Source!S50/Source!BA50,Source!S50)</f>
        <v>0</v>
      </c>
      <c r="M231" s="28">
        <f>I231</f>
        <v>185881.36</v>
      </c>
    </row>
    <row r="233" spans="8:12" s="34" customFormat="1" ht="12.75">
      <c r="H233" s="39"/>
      <c r="I233" s="39"/>
      <c r="J233" s="39"/>
      <c r="K233" s="39"/>
      <c r="L233" s="33"/>
    </row>
    <row r="235" spans="3:11" ht="12.75">
      <c r="C235" s="37" t="s">
        <v>571</v>
      </c>
      <c r="D235" s="45" t="str">
        <f>Source!G52</f>
        <v>Капитальный ремонт ТП 27</v>
      </c>
      <c r="E235" s="45"/>
      <c r="F235" s="45"/>
      <c r="G235" s="45"/>
      <c r="H235" s="45"/>
      <c r="I235" s="45"/>
      <c r="J235" s="45"/>
      <c r="K235" s="45"/>
    </row>
    <row r="236" spans="3:11" ht="12.75">
      <c r="C236" s="42" t="str">
        <f>Source!H53</f>
        <v>Прямые затраты</v>
      </c>
      <c r="D236" s="42"/>
      <c r="E236" s="42"/>
      <c r="F236" s="42"/>
      <c r="G236" s="42"/>
      <c r="H236" s="42"/>
      <c r="I236" s="42"/>
      <c r="J236" s="43">
        <f>Source!F53</f>
        <v>826128.95</v>
      </c>
      <c r="K236" s="44"/>
    </row>
    <row r="237" spans="3:11" ht="12.75">
      <c r="C237" s="42" t="str">
        <f>Source!H54</f>
        <v>Стоимость материалов</v>
      </c>
      <c r="D237" s="42"/>
      <c r="E237" s="42"/>
      <c r="F237" s="42"/>
      <c r="G237" s="42"/>
      <c r="H237" s="42"/>
      <c r="I237" s="42"/>
      <c r="J237" s="43">
        <f>Source!F54</f>
        <v>732233.32</v>
      </c>
      <c r="K237" s="44"/>
    </row>
    <row r="238" spans="3:11" ht="12.75">
      <c r="C238" s="42" t="str">
        <f>Source!H55</f>
        <v>Эксплуатация машин</v>
      </c>
      <c r="D238" s="42"/>
      <c r="E238" s="42"/>
      <c r="F238" s="42"/>
      <c r="G238" s="42"/>
      <c r="H238" s="42"/>
      <c r="I238" s="42"/>
      <c r="J238" s="43">
        <f>Source!F55</f>
        <v>19026.03</v>
      </c>
      <c r="K238" s="44"/>
    </row>
    <row r="239" spans="3:11" ht="12.75">
      <c r="C239" s="42" t="str">
        <f>Source!H56</f>
        <v>ЗП машинистов</v>
      </c>
      <c r="D239" s="42"/>
      <c r="E239" s="42"/>
      <c r="F239" s="42"/>
      <c r="G239" s="42"/>
      <c r="H239" s="42"/>
      <c r="I239" s="42"/>
      <c r="J239" s="43">
        <f>Source!F56</f>
        <v>4001.96</v>
      </c>
      <c r="K239" s="44"/>
    </row>
    <row r="240" spans="3:11" ht="12.75">
      <c r="C240" s="42" t="str">
        <f>Source!H57</f>
        <v>Основная ЗП рабочих</v>
      </c>
      <c r="D240" s="42"/>
      <c r="E240" s="42"/>
      <c r="F240" s="42"/>
      <c r="G240" s="42"/>
      <c r="H240" s="42"/>
      <c r="I240" s="42"/>
      <c r="J240" s="43">
        <f>Source!F57</f>
        <v>74869.6</v>
      </c>
      <c r="K240" s="44"/>
    </row>
    <row r="241" spans="3:11" ht="12.75">
      <c r="C241" s="42" t="str">
        <f>Source!H59</f>
        <v>Трудозатраты строителей</v>
      </c>
      <c r="D241" s="42"/>
      <c r="E241" s="42"/>
      <c r="F241" s="42"/>
      <c r="G241" s="42"/>
      <c r="H241" s="42"/>
      <c r="I241" s="42"/>
      <c r="J241" s="43">
        <f>Source!F59</f>
        <v>742.7172979999999</v>
      </c>
      <c r="K241" s="44"/>
    </row>
    <row r="242" spans="3:11" ht="12.75">
      <c r="C242" s="42" t="str">
        <f>Source!H60</f>
        <v>Трудозатраты машинистов</v>
      </c>
      <c r="D242" s="42"/>
      <c r="E242" s="42"/>
      <c r="F242" s="42"/>
      <c r="G242" s="42"/>
      <c r="H242" s="42"/>
      <c r="I242" s="42"/>
      <c r="J242" s="43">
        <f>Source!F60</f>
        <v>41.457175</v>
      </c>
      <c r="K242" s="44"/>
    </row>
    <row r="243" spans="3:11" ht="12.75">
      <c r="C243" s="42" t="str">
        <f>Source!H61</f>
        <v>Транспорт материалов</v>
      </c>
      <c r="D243" s="42"/>
      <c r="E243" s="42"/>
      <c r="F243" s="42"/>
      <c r="G243" s="42"/>
      <c r="H243" s="42"/>
      <c r="I243" s="42"/>
      <c r="J243" s="43">
        <f>Source!F61</f>
        <v>0</v>
      </c>
      <c r="K243" s="44"/>
    </row>
    <row r="244" spans="3:11" ht="12.75">
      <c r="C244" s="42" t="str">
        <f>Source!H62</f>
        <v>Накладные расходы</v>
      </c>
      <c r="D244" s="42"/>
      <c r="E244" s="42"/>
      <c r="F244" s="42"/>
      <c r="G244" s="42"/>
      <c r="H244" s="42"/>
      <c r="I244" s="42"/>
      <c r="J244" s="43">
        <f>Source!F62</f>
        <v>75363.22</v>
      </c>
      <c r="K244" s="44"/>
    </row>
    <row r="245" spans="3:11" ht="12.75">
      <c r="C245" s="42" t="str">
        <f>Source!H63</f>
        <v>Сметная прибыль</v>
      </c>
      <c r="D245" s="42"/>
      <c r="E245" s="42"/>
      <c r="F245" s="42"/>
      <c r="G245" s="42"/>
      <c r="H245" s="42"/>
      <c r="I245" s="42"/>
      <c r="J245" s="43">
        <f>Source!F63</f>
        <v>44036.57</v>
      </c>
      <c r="K245" s="44"/>
    </row>
    <row r="246" spans="3:11" ht="12.75">
      <c r="C246" s="42" t="str">
        <f>Source!H64</f>
        <v>Итог</v>
      </c>
      <c r="D246" s="42"/>
      <c r="E246" s="42"/>
      <c r="F246" s="42"/>
      <c r="G246" s="42"/>
      <c r="H246" s="42"/>
      <c r="I246" s="42"/>
      <c r="J246" s="43">
        <f>Source!F64</f>
        <v>945528.74</v>
      </c>
      <c r="K246" s="44"/>
    </row>
    <row r="247" spans="3:11" ht="12.75">
      <c r="C247" s="42" t="str">
        <f>Source!H65</f>
        <v>КЗУ1,9%</v>
      </c>
      <c r="D247" s="42"/>
      <c r="E247" s="42"/>
      <c r="F247" s="42"/>
      <c r="G247" s="42"/>
      <c r="H247" s="42"/>
      <c r="I247" s="42"/>
      <c r="J247" s="43">
        <f>Source!F65</f>
        <v>17965.05</v>
      </c>
      <c r="K247" s="44"/>
    </row>
    <row r="248" spans="3:11" ht="12.75">
      <c r="C248" s="42" t="str">
        <f>Source!H66</f>
        <v>Итог</v>
      </c>
      <c r="D248" s="42"/>
      <c r="E248" s="42"/>
      <c r="F248" s="42"/>
      <c r="G248" s="42"/>
      <c r="H248" s="42"/>
      <c r="I248" s="42"/>
      <c r="J248" s="43">
        <f>Source!F66</f>
        <v>963493.79</v>
      </c>
      <c r="K248" s="44"/>
    </row>
    <row r="249" spans="3:11" ht="12.75">
      <c r="C249" s="42" t="str">
        <f>Source!H67</f>
        <v>Непередвиденные расходы 2%</v>
      </c>
      <c r="D249" s="42"/>
      <c r="E249" s="42"/>
      <c r="F249" s="42"/>
      <c r="G249" s="42"/>
      <c r="H249" s="42"/>
      <c r="I249" s="42"/>
      <c r="J249" s="43">
        <f>Source!F67</f>
        <v>19269.88</v>
      </c>
      <c r="K249" s="44"/>
    </row>
    <row r="250" spans="3:11" ht="12.75">
      <c r="C250" s="42" t="str">
        <f>Source!H68</f>
        <v>Итог</v>
      </c>
      <c r="D250" s="42"/>
      <c r="E250" s="42"/>
      <c r="F250" s="42"/>
      <c r="G250" s="42"/>
      <c r="H250" s="42"/>
      <c r="I250" s="42"/>
      <c r="J250" s="43">
        <f>Source!F68</f>
        <v>982763.67</v>
      </c>
      <c r="K250" s="44"/>
    </row>
    <row r="251" spans="3:11" ht="12.75">
      <c r="C251" s="42" t="str">
        <f>Source!H69</f>
        <v>НДС (СтМат+ЭММ-ЗПМ+НР*0,1932+СП*0,15)*0,18</v>
      </c>
      <c r="D251" s="42"/>
      <c r="E251" s="42"/>
      <c r="F251" s="42"/>
      <c r="G251" s="42"/>
      <c r="H251" s="42"/>
      <c r="I251" s="42"/>
      <c r="J251" s="43">
        <f>Source!F69</f>
        <v>138316.15</v>
      </c>
      <c r="K251" s="44"/>
    </row>
    <row r="252" spans="3:11" s="60" customFormat="1" ht="15.75">
      <c r="C252" s="56" t="str">
        <f>Source!H70</f>
        <v>Итого</v>
      </c>
      <c r="D252" s="56"/>
      <c r="E252" s="56"/>
      <c r="F252" s="56"/>
      <c r="G252" s="56"/>
      <c r="H252" s="56"/>
      <c r="I252" s="56"/>
      <c r="J252" s="58">
        <f>Source!F70</f>
        <v>1121079.82</v>
      </c>
      <c r="K252" s="59"/>
    </row>
    <row r="253" spans="8:12" s="34" customFormat="1" ht="12.75">
      <c r="H253" s="39"/>
      <c r="I253" s="39"/>
      <c r="J253" s="39"/>
      <c r="K253" s="39"/>
      <c r="L253" s="33"/>
    </row>
    <row r="256" spans="8:12" s="34" customFormat="1" ht="12.75">
      <c r="H256" s="39"/>
      <c r="I256" s="39"/>
      <c r="J256" s="39"/>
      <c r="K256" s="40"/>
      <c r="L256" s="33"/>
    </row>
    <row r="260" spans="1:8" ht="12.75">
      <c r="A260" t="s">
        <v>572</v>
      </c>
      <c r="C260" s="35" t="str">
        <f>IF(Source!AO12&lt;&gt;"",Source!AO12," ")</f>
        <v> </v>
      </c>
      <c r="D260" s="35"/>
      <c r="E260" s="35"/>
      <c r="F260" s="35"/>
      <c r="G260" s="35"/>
      <c r="H260" t="str">
        <f>IF(Source!R12&lt;&gt;"",Source!R12," ")</f>
        <v> </v>
      </c>
    </row>
    <row r="261" spans="3:7" s="38" customFormat="1" ht="11.25">
      <c r="C261" s="41" t="s">
        <v>573</v>
      </c>
      <c r="D261" s="41"/>
      <c r="E261" s="41"/>
      <c r="F261" s="41"/>
      <c r="G261" s="41"/>
    </row>
    <row r="263" spans="1:8" ht="12.75">
      <c r="A263" t="s">
        <v>574</v>
      </c>
      <c r="C263" s="35" t="str">
        <f>IF(Source!AP12&lt;&gt;"",Source!AP12," ")</f>
        <v> </v>
      </c>
      <c r="D263" s="35"/>
      <c r="E263" s="35"/>
      <c r="F263" s="35"/>
      <c r="G263" s="35"/>
      <c r="H263" t="str">
        <f>IF(Source!S12&lt;&gt;"",Source!S12," ")</f>
        <v> </v>
      </c>
    </row>
    <row r="264" spans="3:7" s="38" customFormat="1" ht="11.25">
      <c r="C264" s="41" t="s">
        <v>573</v>
      </c>
      <c r="D264" s="41"/>
      <c r="E264" s="41"/>
      <c r="F264" s="41"/>
      <c r="G264" s="41"/>
    </row>
  </sheetData>
  <sheetProtection/>
  <mergeCells count="61">
    <mergeCell ref="A3:C3"/>
    <mergeCell ref="F3:K3"/>
    <mergeCell ref="A4:C4"/>
    <mergeCell ref="F4:K4"/>
    <mergeCell ref="A5:C5"/>
    <mergeCell ref="F5:K5"/>
    <mergeCell ref="A6:C6"/>
    <mergeCell ref="F6:K6"/>
    <mergeCell ref="A7:C7"/>
    <mergeCell ref="F7:K7"/>
    <mergeCell ref="A13:K13"/>
    <mergeCell ref="A16:K16"/>
    <mergeCell ref="A17:K17"/>
    <mergeCell ref="A19:K19"/>
    <mergeCell ref="B21:K21"/>
    <mergeCell ref="B22:K22"/>
    <mergeCell ref="A24:K24"/>
    <mergeCell ref="G31:H31"/>
    <mergeCell ref="J233:K233"/>
    <mergeCell ref="H233:I233"/>
    <mergeCell ref="D235:K235"/>
    <mergeCell ref="C236:I236"/>
    <mergeCell ref="J236:K236"/>
    <mergeCell ref="C237:I237"/>
    <mergeCell ref="J237:K237"/>
    <mergeCell ref="C238:I238"/>
    <mergeCell ref="J238:K238"/>
    <mergeCell ref="C239:I239"/>
    <mergeCell ref="J239:K239"/>
    <mergeCell ref="C240:I240"/>
    <mergeCell ref="J240:K240"/>
    <mergeCell ref="C241:I241"/>
    <mergeCell ref="J241:K241"/>
    <mergeCell ref="C242:I242"/>
    <mergeCell ref="J242:K242"/>
    <mergeCell ref="C243:I243"/>
    <mergeCell ref="J243:K243"/>
    <mergeCell ref="C244:I244"/>
    <mergeCell ref="J244:K244"/>
    <mergeCell ref="C245:I245"/>
    <mergeCell ref="J245:K245"/>
    <mergeCell ref="C246:I246"/>
    <mergeCell ref="J246:K246"/>
    <mergeCell ref="C247:I247"/>
    <mergeCell ref="J247:K247"/>
    <mergeCell ref="C248:I248"/>
    <mergeCell ref="J248:K248"/>
    <mergeCell ref="C249:I249"/>
    <mergeCell ref="J249:K249"/>
    <mergeCell ref="C250:I250"/>
    <mergeCell ref="J250:K250"/>
    <mergeCell ref="C251:I251"/>
    <mergeCell ref="J251:K251"/>
    <mergeCell ref="C252:I252"/>
    <mergeCell ref="J252:K252"/>
    <mergeCell ref="J253:K253"/>
    <mergeCell ref="H253:I253"/>
    <mergeCell ref="J256:K256"/>
    <mergeCell ref="H256:I256"/>
    <mergeCell ref="C261:G261"/>
    <mergeCell ref="C264:G264"/>
  </mergeCells>
  <printOptions/>
  <pageMargins left="0.78740157480315" right="0.196850393700787" top="0.393700787401575" bottom="0.393700787401575" header="0.11811023622047198" footer="0.11811023622047198"/>
  <pageSetup horizontalDpi="600" verticalDpi="600" orientation="portrait" paperSize="9" scale="68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X7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1</v>
      </c>
      <c r="H1">
        <v>0</v>
      </c>
      <c r="I1" t="s">
        <v>2</v>
      </c>
      <c r="K1">
        <v>1</v>
      </c>
      <c r="L1">
        <v>33547</v>
      </c>
    </row>
    <row r="12" spans="1:103" ht="12.75">
      <c r="A12" s="1">
        <v>1</v>
      </c>
      <c r="B12" s="1">
        <v>1</v>
      </c>
      <c r="C12" s="1">
        <v>0</v>
      </c>
      <c r="D12" s="1">
        <f>ROW(A72)</f>
        <v>72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6</v>
      </c>
      <c r="P12" s="1">
        <v>0</v>
      </c>
      <c r="Q12" s="1">
        <v>0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1</v>
      </c>
      <c r="AA12" s="1">
        <v>3</v>
      </c>
      <c r="AB12" s="1"/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11092219</v>
      </c>
      <c r="BE12" s="1" t="s">
        <v>7</v>
      </c>
      <c r="BF12" s="1" t="s">
        <v>8</v>
      </c>
      <c r="BG12" s="1">
        <v>10918256</v>
      </c>
      <c r="BH12" s="1">
        <v>0</v>
      </c>
      <c r="BI12" s="1">
        <v>0</v>
      </c>
      <c r="BJ12" s="1"/>
      <c r="BK12" s="1">
        <v>1</v>
      </c>
      <c r="BL12" s="1">
        <v>1</v>
      </c>
      <c r="BM12" s="1">
        <v>1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1</v>
      </c>
      <c r="BW12" s="1">
        <v>0</v>
      </c>
      <c r="BX12" s="1">
        <v>0</v>
      </c>
      <c r="BY12" s="1">
        <v>0</v>
      </c>
      <c r="BZ12" s="1">
        <v>0</v>
      </c>
      <c r="CA12" s="1">
        <v>5708917</v>
      </c>
      <c r="CB12" s="1">
        <v>5708906</v>
      </c>
      <c r="CC12" s="1">
        <v>5708913</v>
      </c>
      <c r="CD12" s="1">
        <v>5708915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2410077</v>
      </c>
      <c r="CL12" s="1" t="s">
        <v>9</v>
      </c>
      <c r="CM12" s="1" t="s">
        <v>10</v>
      </c>
      <c r="CN12" s="1" t="s">
        <v>11</v>
      </c>
      <c r="CO12" s="1" t="s">
        <v>11</v>
      </c>
      <c r="CP12" s="1" t="s">
        <v>11</v>
      </c>
      <c r="CQ12" s="1" t="s">
        <v>11</v>
      </c>
      <c r="CR12" s="1" t="s">
        <v>12</v>
      </c>
      <c r="CS12" s="1">
        <v>6895400</v>
      </c>
      <c r="CT12" s="1">
        <v>0</v>
      </c>
      <c r="CU12" s="1">
        <v>0</v>
      </c>
      <c r="CV12" s="1">
        <v>2269002</v>
      </c>
      <c r="CW12" s="1">
        <v>0</v>
      </c>
      <c r="CX12" s="1">
        <v>0</v>
      </c>
      <c r="CY12" s="1">
        <v>1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B72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Новая локальная смета</v>
      </c>
      <c r="G18" s="2" t="str">
        <f t="shared" si="0"/>
        <v>Капитальный ремонт ТП 27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826128.95</v>
      </c>
      <c r="P18" s="2">
        <f t="shared" si="0"/>
        <v>732233.32</v>
      </c>
      <c r="Q18" s="2">
        <f t="shared" si="0"/>
        <v>19026.03</v>
      </c>
      <c r="R18" s="2">
        <f t="shared" si="0"/>
        <v>4001.96</v>
      </c>
      <c r="S18" s="2">
        <f t="shared" si="0"/>
        <v>74869.6</v>
      </c>
      <c r="T18" s="2">
        <f t="shared" si="0"/>
        <v>0</v>
      </c>
      <c r="U18" s="2">
        <f t="shared" si="0"/>
        <v>742.72</v>
      </c>
      <c r="V18" s="2">
        <f t="shared" si="0"/>
        <v>41.46</v>
      </c>
      <c r="W18" s="2">
        <f t="shared" si="0"/>
        <v>0</v>
      </c>
      <c r="X18" s="2">
        <f t="shared" si="0"/>
        <v>75363.22</v>
      </c>
      <c r="Y18" s="2">
        <f t="shared" si="0"/>
        <v>44036.57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ROW(A52)</f>
        <v>52</v>
      </c>
      <c r="E20" s="1"/>
      <c r="F20" s="1" t="s">
        <v>4</v>
      </c>
      <c r="G20" s="1" t="s">
        <v>5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13</v>
      </c>
      <c r="BF20">
        <v>0</v>
      </c>
      <c r="BG20">
        <v>0</v>
      </c>
    </row>
    <row r="22" spans="1:39" ht="12.75">
      <c r="A22" s="2">
        <v>52</v>
      </c>
      <c r="B22" s="2">
        <f aca="true" t="shared" si="1" ref="B22:AM22">B52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Капитальный ремонт ТП 27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826128.95</v>
      </c>
      <c r="P22" s="2">
        <f t="shared" si="1"/>
        <v>732233.32</v>
      </c>
      <c r="Q22" s="2">
        <f t="shared" si="1"/>
        <v>19026.03</v>
      </c>
      <c r="R22" s="2">
        <f t="shared" si="1"/>
        <v>4001.96</v>
      </c>
      <c r="S22" s="2">
        <f t="shared" si="1"/>
        <v>74869.6</v>
      </c>
      <c r="T22" s="2">
        <f t="shared" si="1"/>
        <v>0</v>
      </c>
      <c r="U22" s="2">
        <f t="shared" si="1"/>
        <v>742.7172979999999</v>
      </c>
      <c r="V22" s="2">
        <f t="shared" si="1"/>
        <v>41.457175</v>
      </c>
      <c r="W22" s="2">
        <f t="shared" si="1"/>
        <v>0</v>
      </c>
      <c r="X22" s="2">
        <f t="shared" si="1"/>
        <v>75363.22</v>
      </c>
      <c r="Y22" s="2">
        <f t="shared" si="1"/>
        <v>44036.57</v>
      </c>
      <c r="Z22" s="2">
        <f t="shared" si="1"/>
        <v>0</v>
      </c>
      <c r="AA22" s="2">
        <f t="shared" si="1"/>
        <v>0</v>
      </c>
      <c r="AB22" s="2">
        <f t="shared" si="1"/>
        <v>0</v>
      </c>
      <c r="AC22" s="2">
        <f t="shared" si="1"/>
        <v>0</v>
      </c>
      <c r="AD22" s="2">
        <f t="shared" si="1"/>
        <v>0</v>
      </c>
      <c r="AE22" s="2">
        <f t="shared" si="1"/>
        <v>0</v>
      </c>
      <c r="AF22" s="2">
        <f t="shared" si="1"/>
        <v>0</v>
      </c>
      <c r="AG22" s="2">
        <f t="shared" si="1"/>
        <v>0</v>
      </c>
      <c r="AH22" s="2">
        <f t="shared" si="1"/>
        <v>0</v>
      </c>
      <c r="AI22" s="2">
        <f t="shared" si="1"/>
        <v>0</v>
      </c>
      <c r="AJ22" s="2">
        <f t="shared" si="1"/>
        <v>0</v>
      </c>
      <c r="AK22" s="2">
        <f t="shared" si="1"/>
        <v>0</v>
      </c>
      <c r="AL22" s="2">
        <f t="shared" si="1"/>
        <v>0</v>
      </c>
      <c r="AM22" s="2">
        <f t="shared" si="1"/>
        <v>0</v>
      </c>
    </row>
    <row r="24" spans="1:154" ht="12.75">
      <c r="A24">
        <v>17</v>
      </c>
      <c r="B24">
        <v>1</v>
      </c>
      <c r="C24">
        <f>ROW(SmtRes!A7)</f>
        <v>7</v>
      </c>
      <c r="D24">
        <f>ROW(EtalonRes!A7)</f>
        <v>7</v>
      </c>
      <c r="E24" t="s">
        <v>14</v>
      </c>
      <c r="F24" t="s">
        <v>15</v>
      </c>
      <c r="G24" t="s">
        <v>16</v>
      </c>
      <c r="H24" t="s">
        <v>17</v>
      </c>
      <c r="I24">
        <v>0.33</v>
      </c>
      <c r="J24">
        <v>0</v>
      </c>
      <c r="O24">
        <f aca="true" t="shared" si="2" ref="O24:O35">ROUND(CP24,2)</f>
        <v>2725.13</v>
      </c>
      <c r="P24">
        <f aca="true" t="shared" si="3" ref="P24:P35">ROUND(CQ24*I24,2)</f>
        <v>1220.44</v>
      </c>
      <c r="Q24">
        <f aca="true" t="shared" si="4" ref="Q24:Q35">ROUND(CR24*I24,2)</f>
        <v>32.82</v>
      </c>
      <c r="R24">
        <f aca="true" t="shared" si="5" ref="R24:R35">ROUND(CS24*I24,2)</f>
        <v>8.37</v>
      </c>
      <c r="S24">
        <f aca="true" t="shared" si="6" ref="S24:S35">ROUND(CT24*I24,2)</f>
        <v>1471.87</v>
      </c>
      <c r="T24">
        <f aca="true" t="shared" si="7" ref="T24:T35">ROUND(CU24*I24,2)</f>
        <v>0</v>
      </c>
      <c r="U24">
        <f aca="true" t="shared" si="8" ref="U24:U35">CV24*I24</f>
        <v>17.34315</v>
      </c>
      <c r="V24">
        <f aca="true" t="shared" si="9" ref="V24:V35">CW24*I24</f>
        <v>0.07425</v>
      </c>
      <c r="W24">
        <f aca="true" t="shared" si="10" ref="W24:W35">ROUND(CX24*I24,2)</f>
        <v>0</v>
      </c>
      <c r="X24">
        <f aca="true" t="shared" si="11" ref="X24:X35">ROUND(CY24,2)</f>
        <v>1228.6</v>
      </c>
      <c r="Y24">
        <f aca="true" t="shared" si="12" ref="Y24:Y35">ROUND(CZ24,2)</f>
        <v>865.94</v>
      </c>
      <c r="AA24">
        <v>0</v>
      </c>
      <c r="AB24">
        <f aca="true" t="shared" si="13" ref="AB24:AB35">(AC24+AD24+AF24)</f>
        <v>1239.0525</v>
      </c>
      <c r="AC24">
        <f aca="true" t="shared" si="14" ref="AC24:AC35">(ES24)</f>
        <v>803.98</v>
      </c>
      <c r="AD24">
        <f aca="true" t="shared" si="15" ref="AD24:AD32">((ET24*1.25))</f>
        <v>17.450000000000003</v>
      </c>
      <c r="AE24">
        <f aca="true" t="shared" si="16" ref="AE24:AE32">((EU24*1.25))</f>
        <v>2.375</v>
      </c>
      <c r="AF24">
        <f aca="true" t="shared" si="17" ref="AF24:AF32">((EV24*1.15))</f>
        <v>417.62249999999995</v>
      </c>
      <c r="AG24">
        <f aca="true" t="shared" si="18" ref="AG24:AG35">(AP24)</f>
        <v>0</v>
      </c>
      <c r="AH24">
        <f aca="true" t="shared" si="19" ref="AH24:AH32">((EW24*1.15))</f>
        <v>52.555</v>
      </c>
      <c r="AI24">
        <f aca="true" t="shared" si="20" ref="AI24:AI32">((EX24*1.25))</f>
        <v>0.22499999999999998</v>
      </c>
      <c r="AJ24">
        <f aca="true" t="shared" si="21" ref="AJ24:AJ35">(AS24)</f>
        <v>0</v>
      </c>
      <c r="AK24">
        <v>1181.0900000000001</v>
      </c>
      <c r="AL24">
        <v>803.98</v>
      </c>
      <c r="AM24">
        <v>13.96</v>
      </c>
      <c r="AN24">
        <v>1.9</v>
      </c>
      <c r="AO24">
        <v>363.15</v>
      </c>
      <c r="AP24">
        <v>0</v>
      </c>
      <c r="AQ24">
        <v>45.7</v>
      </c>
      <c r="AR24">
        <v>0.18</v>
      </c>
      <c r="AS24">
        <v>0</v>
      </c>
      <c r="AT24">
        <f aca="true" t="shared" si="22" ref="AT24:AT35">BZ24</f>
        <v>83</v>
      </c>
      <c r="AU24">
        <f aca="true" t="shared" si="23" ref="AU24:AU35">CA24</f>
        <v>65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10.68</v>
      </c>
      <c r="BB24">
        <v>5.7</v>
      </c>
      <c r="BC24">
        <v>4.6</v>
      </c>
      <c r="BH24">
        <v>0</v>
      </c>
      <c r="BI24">
        <v>1</v>
      </c>
      <c r="BJ24" t="s">
        <v>18</v>
      </c>
      <c r="BM24">
        <v>218</v>
      </c>
      <c r="BN24">
        <v>0</v>
      </c>
      <c r="BO24" t="s">
        <v>19</v>
      </c>
      <c r="BP24">
        <v>1</v>
      </c>
      <c r="BQ24">
        <v>6</v>
      </c>
      <c r="BR24">
        <v>0</v>
      </c>
      <c r="BS24">
        <v>10.68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83</v>
      </c>
      <c r="CA24">
        <v>65</v>
      </c>
      <c r="CF24">
        <v>0</v>
      </c>
      <c r="CG24">
        <v>0</v>
      </c>
      <c r="CM24">
        <v>0</v>
      </c>
      <c r="CO24">
        <v>0</v>
      </c>
      <c r="CP24">
        <f aca="true" t="shared" si="24" ref="CP24:CP35">(P24+Q24+S24)</f>
        <v>2725.13</v>
      </c>
      <c r="CQ24">
        <f aca="true" t="shared" si="25" ref="CQ24:CQ35">(AC24)*BC24</f>
        <v>3698.308</v>
      </c>
      <c r="CR24">
        <f aca="true" t="shared" si="26" ref="CR24:CR35">(AD24)*BB24</f>
        <v>99.46500000000002</v>
      </c>
      <c r="CS24">
        <f aca="true" t="shared" si="27" ref="CS24:CS35">(AE24)*BS24</f>
        <v>25.365</v>
      </c>
      <c r="CT24">
        <f aca="true" t="shared" si="28" ref="CT24:CT35">(AF24)*BA24</f>
        <v>4460.208299999999</v>
      </c>
      <c r="CU24">
        <f aca="true" t="shared" si="29" ref="CU24:CU35">(AG24)*BT24</f>
        <v>0</v>
      </c>
      <c r="CV24">
        <f aca="true" t="shared" si="30" ref="CV24:CV35">(AH24)*BU24</f>
        <v>52.555</v>
      </c>
      <c r="CW24">
        <f aca="true" t="shared" si="31" ref="CW24:CW35">(AI24)*BV24</f>
        <v>0.22499999999999998</v>
      </c>
      <c r="CX24">
        <f aca="true" t="shared" si="32" ref="CX24:CX35">(AJ24)*BW24</f>
        <v>0</v>
      </c>
      <c r="CY24">
        <f aca="true" t="shared" si="33" ref="CY24:CY35">(((S24+R24)*BZ24)/100)</f>
        <v>1228.5991999999999</v>
      </c>
      <c r="CZ24">
        <f aca="true" t="shared" si="34" ref="CZ24:CZ35">((((S24+R24)*CA24)/100)*0.9)</f>
        <v>865.9404</v>
      </c>
      <c r="DE24" t="s">
        <v>20</v>
      </c>
      <c r="DF24" t="s">
        <v>20</v>
      </c>
      <c r="DG24" t="s">
        <v>21</v>
      </c>
      <c r="DI24" t="s">
        <v>21</v>
      </c>
      <c r="DJ24" t="s">
        <v>20</v>
      </c>
      <c r="DN24">
        <v>0</v>
      </c>
      <c r="DO24">
        <v>0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1005</v>
      </c>
      <c r="DV24" t="s">
        <v>17</v>
      </c>
      <c r="DW24" t="s">
        <v>22</v>
      </c>
      <c r="DX24">
        <v>100</v>
      </c>
      <c r="EE24">
        <v>10918330</v>
      </c>
      <c r="EF24">
        <v>6</v>
      </c>
      <c r="EG24" t="s">
        <v>23</v>
      </c>
      <c r="EH24">
        <v>0</v>
      </c>
      <c r="EJ24">
        <v>1</v>
      </c>
      <c r="EK24">
        <v>218</v>
      </c>
      <c r="EL24" t="s">
        <v>24</v>
      </c>
      <c r="EM24" t="s">
        <v>25</v>
      </c>
      <c r="EP24" t="s">
        <v>26</v>
      </c>
      <c r="EQ24">
        <v>0</v>
      </c>
      <c r="ER24">
        <v>1181.09</v>
      </c>
      <c r="ES24">
        <v>803.98</v>
      </c>
      <c r="ET24">
        <v>13.96</v>
      </c>
      <c r="EU24">
        <v>1.9</v>
      </c>
      <c r="EV24">
        <v>363.15</v>
      </c>
      <c r="EW24">
        <v>45.7</v>
      </c>
      <c r="EX24">
        <v>0.18</v>
      </c>
    </row>
    <row r="25" spans="1:154" ht="12.75">
      <c r="A25">
        <v>17</v>
      </c>
      <c r="B25">
        <v>1</v>
      </c>
      <c r="C25">
        <f>ROW(SmtRes!A21)</f>
        <v>21</v>
      </c>
      <c r="D25">
        <f>ROW(EtalonRes!A21)</f>
        <v>21</v>
      </c>
      <c r="E25" t="s">
        <v>27</v>
      </c>
      <c r="F25" t="s">
        <v>28</v>
      </c>
      <c r="G25" t="s">
        <v>29</v>
      </c>
      <c r="H25" t="s">
        <v>17</v>
      </c>
      <c r="I25">
        <v>0.33</v>
      </c>
      <c r="J25">
        <v>0</v>
      </c>
      <c r="O25">
        <f t="shared" si="2"/>
        <v>7577.6</v>
      </c>
      <c r="P25">
        <f t="shared" si="3"/>
        <v>5675.33</v>
      </c>
      <c r="Q25">
        <f t="shared" si="4"/>
        <v>248.86</v>
      </c>
      <c r="R25">
        <f t="shared" si="5"/>
        <v>55.47</v>
      </c>
      <c r="S25">
        <f t="shared" si="6"/>
        <v>1653.41</v>
      </c>
      <c r="T25">
        <f t="shared" si="7"/>
        <v>0</v>
      </c>
      <c r="U25">
        <f t="shared" si="8"/>
        <v>17.923785</v>
      </c>
      <c r="V25">
        <f t="shared" si="9"/>
        <v>0.49087499999999995</v>
      </c>
      <c r="W25">
        <f t="shared" si="10"/>
        <v>0</v>
      </c>
      <c r="X25">
        <f t="shared" si="11"/>
        <v>1845.59</v>
      </c>
      <c r="Y25">
        <f t="shared" si="12"/>
        <v>849.74</v>
      </c>
      <c r="AA25">
        <v>0</v>
      </c>
      <c r="AB25">
        <f t="shared" si="13"/>
        <v>4340.121</v>
      </c>
      <c r="AC25">
        <f t="shared" si="14"/>
        <v>3738.69</v>
      </c>
      <c r="AD25">
        <f t="shared" si="15"/>
        <v>132.3</v>
      </c>
      <c r="AE25">
        <f t="shared" si="16"/>
        <v>15.7375</v>
      </c>
      <c r="AF25">
        <f t="shared" si="17"/>
        <v>469.131</v>
      </c>
      <c r="AG25">
        <f t="shared" si="18"/>
        <v>0</v>
      </c>
      <c r="AH25">
        <f t="shared" si="19"/>
        <v>54.314499999999995</v>
      </c>
      <c r="AI25">
        <f t="shared" si="20"/>
        <v>1.4874999999999998</v>
      </c>
      <c r="AJ25">
        <f t="shared" si="21"/>
        <v>0</v>
      </c>
      <c r="AK25">
        <v>4252.47</v>
      </c>
      <c r="AL25">
        <v>3738.69</v>
      </c>
      <c r="AM25">
        <v>105.84</v>
      </c>
      <c r="AN25">
        <v>12.59</v>
      </c>
      <c r="AO25">
        <v>407.94</v>
      </c>
      <c r="AP25">
        <v>0</v>
      </c>
      <c r="AQ25">
        <v>47.23</v>
      </c>
      <c r="AR25">
        <v>1.19</v>
      </c>
      <c r="AS25">
        <v>0</v>
      </c>
      <c r="AT25">
        <f t="shared" si="22"/>
        <v>108</v>
      </c>
      <c r="AU25">
        <f t="shared" si="23"/>
        <v>55.25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10.68</v>
      </c>
      <c r="BB25">
        <v>5.7</v>
      </c>
      <c r="BC25">
        <v>4.6</v>
      </c>
      <c r="BH25">
        <v>0</v>
      </c>
      <c r="BI25">
        <v>1</v>
      </c>
      <c r="BJ25" t="s">
        <v>30</v>
      </c>
      <c r="BM25">
        <v>18</v>
      </c>
      <c r="BN25">
        <v>0</v>
      </c>
      <c r="BO25" t="s">
        <v>19</v>
      </c>
      <c r="BP25">
        <v>1</v>
      </c>
      <c r="BQ25">
        <v>2</v>
      </c>
      <c r="BR25">
        <v>0</v>
      </c>
      <c r="BS25">
        <v>10.68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108</v>
      </c>
      <c r="CA25">
        <v>55.25</v>
      </c>
      <c r="CF25">
        <v>0</v>
      </c>
      <c r="CG25">
        <v>0</v>
      </c>
      <c r="CM25">
        <v>0</v>
      </c>
      <c r="CO25">
        <v>0</v>
      </c>
      <c r="CP25">
        <f t="shared" si="24"/>
        <v>7577.599999999999</v>
      </c>
      <c r="CQ25">
        <f t="shared" si="25"/>
        <v>17197.974</v>
      </c>
      <c r="CR25">
        <f t="shared" si="26"/>
        <v>754.1100000000001</v>
      </c>
      <c r="CS25">
        <f t="shared" si="27"/>
        <v>168.0765</v>
      </c>
      <c r="CT25">
        <f t="shared" si="28"/>
        <v>5010.319079999999</v>
      </c>
      <c r="CU25">
        <f t="shared" si="29"/>
        <v>0</v>
      </c>
      <c r="CV25">
        <f t="shared" si="30"/>
        <v>54.314499999999995</v>
      </c>
      <c r="CW25">
        <f t="shared" si="31"/>
        <v>1.4874999999999998</v>
      </c>
      <c r="CX25">
        <f t="shared" si="32"/>
        <v>0</v>
      </c>
      <c r="CY25">
        <f t="shared" si="33"/>
        <v>1845.5904</v>
      </c>
      <c r="CZ25">
        <f t="shared" si="34"/>
        <v>849.7405800000001</v>
      </c>
      <c r="DE25" t="s">
        <v>20</v>
      </c>
      <c r="DF25" t="s">
        <v>20</v>
      </c>
      <c r="DG25" t="s">
        <v>21</v>
      </c>
      <c r="DI25" t="s">
        <v>21</v>
      </c>
      <c r="DJ25" t="s">
        <v>20</v>
      </c>
      <c r="DN25">
        <v>0</v>
      </c>
      <c r="DO25">
        <v>0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1005</v>
      </c>
      <c r="DV25" t="s">
        <v>17</v>
      </c>
      <c r="DW25" t="s">
        <v>31</v>
      </c>
      <c r="DX25">
        <v>100</v>
      </c>
      <c r="EE25">
        <v>10918274</v>
      </c>
      <c r="EF25">
        <v>2</v>
      </c>
      <c r="EG25" t="s">
        <v>32</v>
      </c>
      <c r="EH25">
        <v>0</v>
      </c>
      <c r="EJ25">
        <v>1</v>
      </c>
      <c r="EK25">
        <v>18</v>
      </c>
      <c r="EL25" t="s">
        <v>33</v>
      </c>
      <c r="EM25" t="s">
        <v>34</v>
      </c>
      <c r="EP25" t="s">
        <v>501</v>
      </c>
      <c r="EQ25">
        <v>0</v>
      </c>
      <c r="ER25">
        <v>4252.47</v>
      </c>
      <c r="ES25">
        <v>3738.69</v>
      </c>
      <c r="ET25">
        <v>105.84</v>
      </c>
      <c r="EU25">
        <v>12.59</v>
      </c>
      <c r="EV25">
        <v>407.94</v>
      </c>
      <c r="EW25">
        <v>47.23</v>
      </c>
      <c r="EX25">
        <v>1.19</v>
      </c>
    </row>
    <row r="26" spans="1:154" ht="12.75">
      <c r="A26">
        <v>17</v>
      </c>
      <c r="B26">
        <v>1</v>
      </c>
      <c r="C26">
        <f>ROW(SmtRes!A30)</f>
        <v>30</v>
      </c>
      <c r="D26">
        <f>ROW(EtalonRes!A30)</f>
        <v>30</v>
      </c>
      <c r="E26" t="s">
        <v>35</v>
      </c>
      <c r="F26" t="s">
        <v>36</v>
      </c>
      <c r="G26" t="s">
        <v>37</v>
      </c>
      <c r="H26" t="s">
        <v>17</v>
      </c>
      <c r="I26">
        <v>0.33</v>
      </c>
      <c r="J26">
        <v>0</v>
      </c>
      <c r="O26">
        <f t="shared" si="2"/>
        <v>8434.91</v>
      </c>
      <c r="P26">
        <f t="shared" si="3"/>
        <v>7292.26</v>
      </c>
      <c r="Q26">
        <f t="shared" si="4"/>
        <v>508.18</v>
      </c>
      <c r="R26">
        <f t="shared" si="5"/>
        <v>22.38</v>
      </c>
      <c r="S26">
        <f t="shared" si="6"/>
        <v>634.47</v>
      </c>
      <c r="T26">
        <f t="shared" si="7"/>
        <v>0</v>
      </c>
      <c r="U26">
        <f t="shared" si="8"/>
        <v>6.31488</v>
      </c>
      <c r="V26">
        <f t="shared" si="9"/>
        <v>0.198</v>
      </c>
      <c r="W26">
        <f t="shared" si="10"/>
        <v>0</v>
      </c>
      <c r="X26">
        <f t="shared" si="11"/>
        <v>709.4</v>
      </c>
      <c r="Y26">
        <f t="shared" si="12"/>
        <v>326.62</v>
      </c>
      <c r="AA26">
        <v>0</v>
      </c>
      <c r="AB26">
        <f t="shared" si="13"/>
        <v>5254.0435</v>
      </c>
      <c r="AC26">
        <f t="shared" si="14"/>
        <v>4803.86</v>
      </c>
      <c r="AD26">
        <f t="shared" si="15"/>
        <v>270.1625</v>
      </c>
      <c r="AE26">
        <f t="shared" si="16"/>
        <v>6.35</v>
      </c>
      <c r="AF26">
        <f t="shared" si="17"/>
        <v>180.021</v>
      </c>
      <c r="AG26">
        <f t="shared" si="18"/>
        <v>0</v>
      </c>
      <c r="AH26">
        <f t="shared" si="19"/>
        <v>19.136</v>
      </c>
      <c r="AI26">
        <f t="shared" si="20"/>
        <v>0.6</v>
      </c>
      <c r="AJ26">
        <f t="shared" si="21"/>
        <v>0</v>
      </c>
      <c r="AK26">
        <v>5176.53</v>
      </c>
      <c r="AL26">
        <v>4803.86</v>
      </c>
      <c r="AM26">
        <v>216.13</v>
      </c>
      <c r="AN26">
        <v>5.08</v>
      </c>
      <c r="AO26">
        <v>156.54</v>
      </c>
      <c r="AP26">
        <v>0</v>
      </c>
      <c r="AQ26">
        <v>16.64</v>
      </c>
      <c r="AR26">
        <v>0.48</v>
      </c>
      <c r="AS26">
        <v>0</v>
      </c>
      <c r="AT26">
        <f t="shared" si="22"/>
        <v>108</v>
      </c>
      <c r="AU26">
        <f t="shared" si="23"/>
        <v>55.25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10.68</v>
      </c>
      <c r="BB26">
        <v>5.7</v>
      </c>
      <c r="BC26">
        <v>4.6</v>
      </c>
      <c r="BH26">
        <v>0</v>
      </c>
      <c r="BI26">
        <v>1</v>
      </c>
      <c r="BJ26" t="s">
        <v>38</v>
      </c>
      <c r="BM26">
        <v>18</v>
      </c>
      <c r="BN26">
        <v>0</v>
      </c>
      <c r="BO26" t="s">
        <v>19</v>
      </c>
      <c r="BP26">
        <v>1</v>
      </c>
      <c r="BQ26">
        <v>2</v>
      </c>
      <c r="BR26">
        <v>0</v>
      </c>
      <c r="BS26">
        <v>10.68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108</v>
      </c>
      <c r="CA26">
        <v>55.25</v>
      </c>
      <c r="CF26">
        <v>0</v>
      </c>
      <c r="CG26">
        <v>0</v>
      </c>
      <c r="CM26">
        <v>0</v>
      </c>
      <c r="CO26">
        <v>0</v>
      </c>
      <c r="CP26">
        <f t="shared" si="24"/>
        <v>8434.91</v>
      </c>
      <c r="CQ26">
        <f t="shared" si="25"/>
        <v>22097.755999999998</v>
      </c>
      <c r="CR26">
        <f t="shared" si="26"/>
        <v>1539.9262500000002</v>
      </c>
      <c r="CS26">
        <f t="shared" si="27"/>
        <v>67.818</v>
      </c>
      <c r="CT26">
        <f t="shared" si="28"/>
        <v>1922.6242799999998</v>
      </c>
      <c r="CU26">
        <f t="shared" si="29"/>
        <v>0</v>
      </c>
      <c r="CV26">
        <f t="shared" si="30"/>
        <v>19.136</v>
      </c>
      <c r="CW26">
        <f t="shared" si="31"/>
        <v>0.6</v>
      </c>
      <c r="CX26">
        <f t="shared" si="32"/>
        <v>0</v>
      </c>
      <c r="CY26">
        <f t="shared" si="33"/>
        <v>709.398</v>
      </c>
      <c r="CZ26">
        <f t="shared" si="34"/>
        <v>326.6186625</v>
      </c>
      <c r="DE26" t="s">
        <v>20</v>
      </c>
      <c r="DF26" t="s">
        <v>20</v>
      </c>
      <c r="DG26" t="s">
        <v>21</v>
      </c>
      <c r="DI26" t="s">
        <v>21</v>
      </c>
      <c r="DJ26" t="s">
        <v>20</v>
      </c>
      <c r="DN26">
        <v>0</v>
      </c>
      <c r="DO26">
        <v>0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1005</v>
      </c>
      <c r="DV26" t="s">
        <v>17</v>
      </c>
      <c r="DW26" t="s">
        <v>31</v>
      </c>
      <c r="DX26">
        <v>100</v>
      </c>
      <c r="EE26">
        <v>10918274</v>
      </c>
      <c r="EF26">
        <v>2</v>
      </c>
      <c r="EG26" t="s">
        <v>32</v>
      </c>
      <c r="EH26">
        <v>0</v>
      </c>
      <c r="EJ26">
        <v>1</v>
      </c>
      <c r="EK26">
        <v>18</v>
      </c>
      <c r="EL26" t="s">
        <v>33</v>
      </c>
      <c r="EM26" t="s">
        <v>34</v>
      </c>
      <c r="EP26" t="s">
        <v>39</v>
      </c>
      <c r="EQ26">
        <v>0</v>
      </c>
      <c r="ER26">
        <v>5176.53</v>
      </c>
      <c r="ES26">
        <v>4803.86</v>
      </c>
      <c r="ET26">
        <v>216.13</v>
      </c>
      <c r="EU26">
        <v>5.08</v>
      </c>
      <c r="EV26">
        <v>156.54</v>
      </c>
      <c r="EW26">
        <v>16.64</v>
      </c>
      <c r="EX26">
        <v>0.48</v>
      </c>
    </row>
    <row r="27" spans="1:154" ht="12.75">
      <c r="A27">
        <v>17</v>
      </c>
      <c r="B27">
        <v>1</v>
      </c>
      <c r="C27">
        <f>ROW(SmtRes!A37)</f>
        <v>37</v>
      </c>
      <c r="D27">
        <f>ROW(EtalonRes!A37)</f>
        <v>37</v>
      </c>
      <c r="E27" t="s">
        <v>40</v>
      </c>
      <c r="F27" t="s">
        <v>41</v>
      </c>
      <c r="G27" t="s">
        <v>42</v>
      </c>
      <c r="H27" t="s">
        <v>43</v>
      </c>
      <c r="I27">
        <v>4</v>
      </c>
      <c r="J27">
        <v>0</v>
      </c>
      <c r="O27">
        <f t="shared" si="2"/>
        <v>2980.1</v>
      </c>
      <c r="P27">
        <f t="shared" si="3"/>
        <v>1226.91</v>
      </c>
      <c r="Q27">
        <f t="shared" si="4"/>
        <v>831.06</v>
      </c>
      <c r="R27">
        <f t="shared" si="5"/>
        <v>160.73</v>
      </c>
      <c r="S27">
        <f t="shared" si="6"/>
        <v>922.13</v>
      </c>
      <c r="T27">
        <f t="shared" si="7"/>
        <v>0</v>
      </c>
      <c r="U27">
        <f t="shared" si="8"/>
        <v>10.579999999999998</v>
      </c>
      <c r="V27">
        <f t="shared" si="9"/>
        <v>1.5</v>
      </c>
      <c r="W27">
        <f t="shared" si="10"/>
        <v>0</v>
      </c>
      <c r="X27">
        <f t="shared" si="11"/>
        <v>1198.73</v>
      </c>
      <c r="Y27">
        <f t="shared" si="12"/>
        <v>621.29</v>
      </c>
      <c r="AA27">
        <v>0</v>
      </c>
      <c r="AB27">
        <f t="shared" si="13"/>
        <v>124.7155</v>
      </c>
      <c r="AC27">
        <f t="shared" si="14"/>
        <v>66.68</v>
      </c>
      <c r="AD27">
        <f t="shared" si="15"/>
        <v>36.45</v>
      </c>
      <c r="AE27">
        <f t="shared" si="16"/>
        <v>3.7624999999999997</v>
      </c>
      <c r="AF27">
        <f t="shared" si="17"/>
        <v>21.585499999999996</v>
      </c>
      <c r="AG27">
        <f t="shared" si="18"/>
        <v>0</v>
      </c>
      <c r="AH27">
        <f t="shared" si="19"/>
        <v>2.6449999999999996</v>
      </c>
      <c r="AI27">
        <f t="shared" si="20"/>
        <v>0.375</v>
      </c>
      <c r="AJ27">
        <f t="shared" si="21"/>
        <v>0</v>
      </c>
      <c r="AK27">
        <v>114.61</v>
      </c>
      <c r="AL27">
        <v>66.68</v>
      </c>
      <c r="AM27">
        <v>29.16</v>
      </c>
      <c r="AN27">
        <v>3.01</v>
      </c>
      <c r="AO27">
        <v>18.77</v>
      </c>
      <c r="AP27">
        <v>0</v>
      </c>
      <c r="AQ27">
        <v>2.3</v>
      </c>
      <c r="AR27">
        <v>0.3</v>
      </c>
      <c r="AS27">
        <v>0</v>
      </c>
      <c r="AT27">
        <f t="shared" si="22"/>
        <v>110.7</v>
      </c>
      <c r="AU27">
        <f t="shared" si="23"/>
        <v>63.75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10.68</v>
      </c>
      <c r="BB27">
        <v>5.7</v>
      </c>
      <c r="BC27">
        <v>4.6</v>
      </c>
      <c r="BH27">
        <v>0</v>
      </c>
      <c r="BI27">
        <v>1</v>
      </c>
      <c r="BJ27" t="s">
        <v>44</v>
      </c>
      <c r="BM27">
        <v>17</v>
      </c>
      <c r="BN27">
        <v>0</v>
      </c>
      <c r="BO27" t="s">
        <v>19</v>
      </c>
      <c r="BP27">
        <v>1</v>
      </c>
      <c r="BQ27">
        <v>2</v>
      </c>
      <c r="BR27">
        <v>0</v>
      </c>
      <c r="BS27">
        <v>10.68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110.7</v>
      </c>
      <c r="CA27">
        <v>63.75</v>
      </c>
      <c r="CF27">
        <v>0</v>
      </c>
      <c r="CG27">
        <v>0</v>
      </c>
      <c r="CM27">
        <v>0</v>
      </c>
      <c r="CO27">
        <v>0</v>
      </c>
      <c r="CP27">
        <f t="shared" si="24"/>
        <v>2980.1000000000004</v>
      </c>
      <c r="CQ27">
        <f t="shared" si="25"/>
        <v>306.728</v>
      </c>
      <c r="CR27">
        <f t="shared" si="26"/>
        <v>207.76500000000001</v>
      </c>
      <c r="CS27">
        <f t="shared" si="27"/>
        <v>40.183499999999995</v>
      </c>
      <c r="CT27">
        <f t="shared" si="28"/>
        <v>230.53313999999995</v>
      </c>
      <c r="CU27">
        <f t="shared" si="29"/>
        <v>0</v>
      </c>
      <c r="CV27">
        <f t="shared" si="30"/>
        <v>2.6449999999999996</v>
      </c>
      <c r="CW27">
        <f t="shared" si="31"/>
        <v>0.375</v>
      </c>
      <c r="CX27">
        <f t="shared" si="32"/>
        <v>0</v>
      </c>
      <c r="CY27">
        <f t="shared" si="33"/>
        <v>1198.72602</v>
      </c>
      <c r="CZ27">
        <f t="shared" si="34"/>
        <v>621.2909249999999</v>
      </c>
      <c r="DE27" t="s">
        <v>20</v>
      </c>
      <c r="DF27" t="s">
        <v>20</v>
      </c>
      <c r="DG27" t="s">
        <v>21</v>
      </c>
      <c r="DI27" t="s">
        <v>21</v>
      </c>
      <c r="DJ27" t="s">
        <v>20</v>
      </c>
      <c r="DN27">
        <v>0</v>
      </c>
      <c r="DO27">
        <v>0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1007</v>
      </c>
      <c r="DV27" t="s">
        <v>43</v>
      </c>
      <c r="DW27" t="s">
        <v>45</v>
      </c>
      <c r="DX27">
        <v>1</v>
      </c>
      <c r="EE27">
        <v>10918273</v>
      </c>
      <c r="EF27">
        <v>2</v>
      </c>
      <c r="EG27" t="s">
        <v>32</v>
      </c>
      <c r="EH27">
        <v>0</v>
      </c>
      <c r="EJ27">
        <v>1</v>
      </c>
      <c r="EK27">
        <v>17</v>
      </c>
      <c r="EL27" t="s">
        <v>46</v>
      </c>
      <c r="EM27" t="s">
        <v>47</v>
      </c>
      <c r="EP27" t="s">
        <v>502</v>
      </c>
      <c r="EQ27">
        <v>0</v>
      </c>
      <c r="ER27">
        <v>114.61</v>
      </c>
      <c r="ES27">
        <v>66.68</v>
      </c>
      <c r="ET27">
        <v>29.16</v>
      </c>
      <c r="EU27">
        <v>3.01</v>
      </c>
      <c r="EV27">
        <v>18.77</v>
      </c>
      <c r="EW27">
        <v>2.3</v>
      </c>
      <c r="EX27">
        <v>0.3</v>
      </c>
    </row>
    <row r="28" spans="1:154" ht="12.75">
      <c r="A28">
        <v>17</v>
      </c>
      <c r="B28">
        <v>1</v>
      </c>
      <c r="C28">
        <f>ROW(SmtRes!A48)</f>
        <v>48</v>
      </c>
      <c r="D28">
        <f>ROW(EtalonRes!A48)</f>
        <v>48</v>
      </c>
      <c r="E28" t="s">
        <v>48</v>
      </c>
      <c r="F28" t="s">
        <v>49</v>
      </c>
      <c r="G28" t="s">
        <v>50</v>
      </c>
      <c r="H28" t="s">
        <v>43</v>
      </c>
      <c r="I28">
        <v>2.2</v>
      </c>
      <c r="J28">
        <v>0</v>
      </c>
      <c r="O28">
        <f t="shared" si="2"/>
        <v>2846.23</v>
      </c>
      <c r="P28">
        <f t="shared" si="3"/>
        <v>1447.46</v>
      </c>
      <c r="Q28">
        <f t="shared" si="4"/>
        <v>847.55</v>
      </c>
      <c r="R28">
        <f t="shared" si="5"/>
        <v>162.71</v>
      </c>
      <c r="S28">
        <f t="shared" si="6"/>
        <v>551.22</v>
      </c>
      <c r="T28">
        <f t="shared" si="7"/>
        <v>0</v>
      </c>
      <c r="U28">
        <f t="shared" si="8"/>
        <v>6.325</v>
      </c>
      <c r="V28">
        <f t="shared" si="9"/>
        <v>1.5125000000000002</v>
      </c>
      <c r="W28">
        <f t="shared" si="10"/>
        <v>0</v>
      </c>
      <c r="X28">
        <f t="shared" si="11"/>
        <v>790.32</v>
      </c>
      <c r="Y28">
        <f t="shared" si="12"/>
        <v>409.62</v>
      </c>
      <c r="AA28">
        <v>0</v>
      </c>
      <c r="AB28">
        <f t="shared" si="13"/>
        <v>234.07750000000001</v>
      </c>
      <c r="AC28">
        <f t="shared" si="14"/>
        <v>143.03</v>
      </c>
      <c r="AD28">
        <f t="shared" si="15"/>
        <v>67.5875</v>
      </c>
      <c r="AE28">
        <f t="shared" si="16"/>
        <v>6.925</v>
      </c>
      <c r="AF28">
        <f t="shared" si="17"/>
        <v>23.459999999999997</v>
      </c>
      <c r="AG28">
        <f t="shared" si="18"/>
        <v>0</v>
      </c>
      <c r="AH28">
        <f t="shared" si="19"/>
        <v>2.875</v>
      </c>
      <c r="AI28">
        <f t="shared" si="20"/>
        <v>0.6875</v>
      </c>
      <c r="AJ28">
        <f t="shared" si="21"/>
        <v>0</v>
      </c>
      <c r="AK28">
        <v>217.5</v>
      </c>
      <c r="AL28">
        <v>143.03</v>
      </c>
      <c r="AM28">
        <v>54.07</v>
      </c>
      <c r="AN28">
        <v>5.54</v>
      </c>
      <c r="AO28">
        <v>20.4</v>
      </c>
      <c r="AP28">
        <v>0</v>
      </c>
      <c r="AQ28">
        <v>2.5</v>
      </c>
      <c r="AR28">
        <v>0.55</v>
      </c>
      <c r="AS28">
        <v>0</v>
      </c>
      <c r="AT28">
        <f t="shared" si="22"/>
        <v>110.7</v>
      </c>
      <c r="AU28">
        <f t="shared" si="23"/>
        <v>63.75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10.68</v>
      </c>
      <c r="BB28">
        <v>5.7</v>
      </c>
      <c r="BC28">
        <v>4.6</v>
      </c>
      <c r="BH28">
        <v>0</v>
      </c>
      <c r="BI28">
        <v>1</v>
      </c>
      <c r="BJ28" t="s">
        <v>51</v>
      </c>
      <c r="BM28">
        <v>17</v>
      </c>
      <c r="BN28">
        <v>0</v>
      </c>
      <c r="BO28" t="s">
        <v>19</v>
      </c>
      <c r="BP28">
        <v>1</v>
      </c>
      <c r="BQ28">
        <v>2</v>
      </c>
      <c r="BR28">
        <v>0</v>
      </c>
      <c r="BS28">
        <v>10.68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110.7</v>
      </c>
      <c r="CA28">
        <v>63.75</v>
      </c>
      <c r="CF28">
        <v>0</v>
      </c>
      <c r="CG28">
        <v>0</v>
      </c>
      <c r="CM28">
        <v>0</v>
      </c>
      <c r="CO28">
        <v>0</v>
      </c>
      <c r="CP28">
        <f t="shared" si="24"/>
        <v>2846.2300000000005</v>
      </c>
      <c r="CQ28">
        <f t="shared" si="25"/>
        <v>657.938</v>
      </c>
      <c r="CR28">
        <f t="shared" si="26"/>
        <v>385.24875000000003</v>
      </c>
      <c r="CS28">
        <f t="shared" si="27"/>
        <v>73.959</v>
      </c>
      <c r="CT28">
        <f t="shared" si="28"/>
        <v>250.55279999999996</v>
      </c>
      <c r="CU28">
        <f t="shared" si="29"/>
        <v>0</v>
      </c>
      <c r="CV28">
        <f t="shared" si="30"/>
        <v>2.875</v>
      </c>
      <c r="CW28">
        <f t="shared" si="31"/>
        <v>0.6875</v>
      </c>
      <c r="CX28">
        <f t="shared" si="32"/>
        <v>0</v>
      </c>
      <c r="CY28">
        <f t="shared" si="33"/>
        <v>790.32051</v>
      </c>
      <c r="CZ28">
        <f t="shared" si="34"/>
        <v>409.6173375000001</v>
      </c>
      <c r="DE28" t="s">
        <v>20</v>
      </c>
      <c r="DF28" t="s">
        <v>20</v>
      </c>
      <c r="DG28" t="s">
        <v>21</v>
      </c>
      <c r="DI28" t="s">
        <v>21</v>
      </c>
      <c r="DJ28" t="s">
        <v>20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1007</v>
      </c>
      <c r="DV28" t="s">
        <v>43</v>
      </c>
      <c r="DW28" t="s">
        <v>45</v>
      </c>
      <c r="DX28">
        <v>1</v>
      </c>
      <c r="EE28">
        <v>10918273</v>
      </c>
      <c r="EF28">
        <v>2</v>
      </c>
      <c r="EG28" t="s">
        <v>32</v>
      </c>
      <c r="EH28">
        <v>0</v>
      </c>
      <c r="EJ28">
        <v>1</v>
      </c>
      <c r="EK28">
        <v>17</v>
      </c>
      <c r="EL28" t="s">
        <v>46</v>
      </c>
      <c r="EM28" t="s">
        <v>47</v>
      </c>
      <c r="EP28" t="s">
        <v>502</v>
      </c>
      <c r="EQ28">
        <v>0</v>
      </c>
      <c r="ER28">
        <v>217.5</v>
      </c>
      <c r="ES28">
        <v>143.03</v>
      </c>
      <c r="ET28">
        <v>54.07</v>
      </c>
      <c r="EU28">
        <v>5.54</v>
      </c>
      <c r="EV28">
        <v>20.4</v>
      </c>
      <c r="EW28">
        <v>2.5</v>
      </c>
      <c r="EX28">
        <v>0.55</v>
      </c>
    </row>
    <row r="29" spans="1:154" ht="12.75">
      <c r="A29">
        <v>17</v>
      </c>
      <c r="B29">
        <v>1</v>
      </c>
      <c r="C29">
        <f>ROW(SmtRes!A53)</f>
        <v>53</v>
      </c>
      <c r="D29">
        <f>ROW(EtalonRes!A53)</f>
        <v>53</v>
      </c>
      <c r="E29" t="s">
        <v>52</v>
      </c>
      <c r="F29" t="s">
        <v>53</v>
      </c>
      <c r="G29" t="s">
        <v>54</v>
      </c>
      <c r="H29" t="s">
        <v>17</v>
      </c>
      <c r="I29">
        <v>0.3</v>
      </c>
      <c r="J29">
        <v>0</v>
      </c>
      <c r="O29">
        <f t="shared" si="2"/>
        <v>10701.44</v>
      </c>
      <c r="P29">
        <f t="shared" si="3"/>
        <v>9426.39</v>
      </c>
      <c r="Q29">
        <f t="shared" si="4"/>
        <v>200.22</v>
      </c>
      <c r="R29">
        <f t="shared" si="5"/>
        <v>0</v>
      </c>
      <c r="S29">
        <f t="shared" si="6"/>
        <v>1074.83</v>
      </c>
      <c r="T29">
        <f t="shared" si="7"/>
        <v>0</v>
      </c>
      <c r="U29">
        <f t="shared" si="8"/>
        <v>10.4535</v>
      </c>
      <c r="V29">
        <f t="shared" si="9"/>
        <v>0</v>
      </c>
      <c r="W29">
        <f t="shared" si="10"/>
        <v>0</v>
      </c>
      <c r="X29">
        <f t="shared" si="11"/>
        <v>1189.84</v>
      </c>
      <c r="Y29">
        <f t="shared" si="12"/>
        <v>616.68</v>
      </c>
      <c r="AA29">
        <v>0</v>
      </c>
      <c r="AB29">
        <f t="shared" si="13"/>
        <v>7283.273999999999</v>
      </c>
      <c r="AC29">
        <f t="shared" si="14"/>
        <v>6830.72</v>
      </c>
      <c r="AD29">
        <f t="shared" si="15"/>
        <v>117.0875</v>
      </c>
      <c r="AE29">
        <f t="shared" si="16"/>
        <v>0</v>
      </c>
      <c r="AF29">
        <f t="shared" si="17"/>
        <v>335.46649999999994</v>
      </c>
      <c r="AG29">
        <f t="shared" si="18"/>
        <v>0</v>
      </c>
      <c r="AH29">
        <f t="shared" si="19"/>
        <v>34.845</v>
      </c>
      <c r="AI29">
        <f t="shared" si="20"/>
        <v>0</v>
      </c>
      <c r="AJ29">
        <f t="shared" si="21"/>
        <v>0</v>
      </c>
      <c r="AK29">
        <v>7216.1</v>
      </c>
      <c r="AL29">
        <v>6830.72</v>
      </c>
      <c r="AM29">
        <v>93.67</v>
      </c>
      <c r="AN29">
        <v>0</v>
      </c>
      <c r="AO29">
        <v>291.71</v>
      </c>
      <c r="AP29">
        <v>0</v>
      </c>
      <c r="AQ29">
        <v>30.3</v>
      </c>
      <c r="AR29">
        <v>0</v>
      </c>
      <c r="AS29">
        <v>0</v>
      </c>
      <c r="AT29">
        <f t="shared" si="22"/>
        <v>110.7</v>
      </c>
      <c r="AU29">
        <f t="shared" si="23"/>
        <v>63.75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10.68</v>
      </c>
      <c r="BB29">
        <v>5.7</v>
      </c>
      <c r="BC29">
        <v>4.6</v>
      </c>
      <c r="BH29">
        <v>0</v>
      </c>
      <c r="BI29">
        <v>1</v>
      </c>
      <c r="BJ29" t="s">
        <v>55</v>
      </c>
      <c r="BM29">
        <v>17</v>
      </c>
      <c r="BN29">
        <v>0</v>
      </c>
      <c r="BO29" t="s">
        <v>19</v>
      </c>
      <c r="BP29">
        <v>1</v>
      </c>
      <c r="BQ29">
        <v>2</v>
      </c>
      <c r="BR29">
        <v>0</v>
      </c>
      <c r="BS29">
        <v>10.68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110.7</v>
      </c>
      <c r="CA29">
        <v>63.75</v>
      </c>
      <c r="CF29">
        <v>0</v>
      </c>
      <c r="CG29">
        <v>0</v>
      </c>
      <c r="CM29">
        <v>0</v>
      </c>
      <c r="CO29">
        <v>0</v>
      </c>
      <c r="CP29">
        <f t="shared" si="24"/>
        <v>10701.439999999999</v>
      </c>
      <c r="CQ29">
        <f t="shared" si="25"/>
        <v>31421.311999999998</v>
      </c>
      <c r="CR29">
        <f t="shared" si="26"/>
        <v>667.3987500000001</v>
      </c>
      <c r="CS29">
        <f t="shared" si="27"/>
        <v>0</v>
      </c>
      <c r="CT29">
        <f t="shared" si="28"/>
        <v>3582.782219999999</v>
      </c>
      <c r="CU29">
        <f t="shared" si="29"/>
        <v>0</v>
      </c>
      <c r="CV29">
        <f t="shared" si="30"/>
        <v>34.845</v>
      </c>
      <c r="CW29">
        <f t="shared" si="31"/>
        <v>0</v>
      </c>
      <c r="CX29">
        <f t="shared" si="32"/>
        <v>0</v>
      </c>
      <c r="CY29">
        <f t="shared" si="33"/>
        <v>1189.83681</v>
      </c>
      <c r="CZ29">
        <f t="shared" si="34"/>
        <v>616.6837124999998</v>
      </c>
      <c r="DE29" t="s">
        <v>20</v>
      </c>
      <c r="DF29" t="s">
        <v>20</v>
      </c>
      <c r="DG29" t="s">
        <v>21</v>
      </c>
      <c r="DI29" t="s">
        <v>21</v>
      </c>
      <c r="DJ29" t="s">
        <v>20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1005</v>
      </c>
      <c r="DV29" t="s">
        <v>17</v>
      </c>
      <c r="DW29" t="s">
        <v>56</v>
      </c>
      <c r="DX29">
        <v>100</v>
      </c>
      <c r="EE29">
        <v>10918273</v>
      </c>
      <c r="EF29">
        <v>2</v>
      </c>
      <c r="EG29" t="s">
        <v>32</v>
      </c>
      <c r="EH29">
        <v>0</v>
      </c>
      <c r="EJ29">
        <v>1</v>
      </c>
      <c r="EK29">
        <v>17</v>
      </c>
      <c r="EL29" t="s">
        <v>46</v>
      </c>
      <c r="EM29" t="s">
        <v>47</v>
      </c>
      <c r="EP29" t="s">
        <v>503</v>
      </c>
      <c r="EQ29">
        <v>0</v>
      </c>
      <c r="ER29">
        <v>7216.1</v>
      </c>
      <c r="ES29">
        <v>6830.72</v>
      </c>
      <c r="ET29">
        <v>93.67</v>
      </c>
      <c r="EU29">
        <v>0</v>
      </c>
      <c r="EV29">
        <v>291.71</v>
      </c>
      <c r="EW29">
        <v>30.3</v>
      </c>
      <c r="EX29">
        <v>0</v>
      </c>
    </row>
    <row r="30" spans="1:154" ht="12.75">
      <c r="A30">
        <v>17</v>
      </c>
      <c r="B30">
        <v>1</v>
      </c>
      <c r="C30">
        <f>ROW(SmtRes!A61)</f>
        <v>61</v>
      </c>
      <c r="D30">
        <f>ROW(EtalonRes!A61)</f>
        <v>61</v>
      </c>
      <c r="E30" t="s">
        <v>57</v>
      </c>
      <c r="F30" t="s">
        <v>58</v>
      </c>
      <c r="G30" t="s">
        <v>59</v>
      </c>
      <c r="H30" t="s">
        <v>17</v>
      </c>
      <c r="I30">
        <v>1.25</v>
      </c>
      <c r="J30">
        <v>0</v>
      </c>
      <c r="O30">
        <f t="shared" si="2"/>
        <v>16339.1</v>
      </c>
      <c r="P30">
        <f t="shared" si="3"/>
        <v>4975.19</v>
      </c>
      <c r="Q30">
        <f t="shared" si="4"/>
        <v>853.13</v>
      </c>
      <c r="R30">
        <f t="shared" si="5"/>
        <v>1071.67</v>
      </c>
      <c r="S30">
        <f t="shared" si="6"/>
        <v>10510.78</v>
      </c>
      <c r="T30">
        <f t="shared" si="7"/>
        <v>0</v>
      </c>
      <c r="U30">
        <f t="shared" si="8"/>
        <v>108.38749999999999</v>
      </c>
      <c r="V30">
        <f t="shared" si="9"/>
        <v>9.484375</v>
      </c>
      <c r="W30">
        <f t="shared" si="10"/>
        <v>0</v>
      </c>
      <c r="X30">
        <f t="shared" si="11"/>
        <v>10945.42</v>
      </c>
      <c r="Y30">
        <f t="shared" si="12"/>
        <v>4873.32</v>
      </c>
      <c r="AA30">
        <v>0</v>
      </c>
      <c r="AB30">
        <f t="shared" si="13"/>
        <v>1772.312</v>
      </c>
      <c r="AC30">
        <f t="shared" si="14"/>
        <v>865.25</v>
      </c>
      <c r="AD30">
        <f t="shared" si="15"/>
        <v>119.73750000000001</v>
      </c>
      <c r="AE30">
        <f t="shared" si="16"/>
        <v>80.275</v>
      </c>
      <c r="AF30">
        <f t="shared" si="17"/>
        <v>787.3245</v>
      </c>
      <c r="AG30">
        <f t="shared" si="18"/>
        <v>0</v>
      </c>
      <c r="AH30">
        <f t="shared" si="19"/>
        <v>86.71</v>
      </c>
      <c r="AI30">
        <f t="shared" si="20"/>
        <v>7.5875</v>
      </c>
      <c r="AJ30">
        <f t="shared" si="21"/>
        <v>0</v>
      </c>
      <c r="AK30">
        <v>1645.67</v>
      </c>
      <c r="AL30">
        <v>865.25</v>
      </c>
      <c r="AM30">
        <v>95.79</v>
      </c>
      <c r="AN30">
        <v>64.22</v>
      </c>
      <c r="AO30">
        <v>684.63</v>
      </c>
      <c r="AP30">
        <v>0</v>
      </c>
      <c r="AQ30">
        <v>75.4</v>
      </c>
      <c r="AR30">
        <v>6.07</v>
      </c>
      <c r="AS30">
        <v>0</v>
      </c>
      <c r="AT30">
        <f t="shared" si="22"/>
        <v>94.5</v>
      </c>
      <c r="AU30">
        <f t="shared" si="23"/>
        <v>46.75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10.68</v>
      </c>
      <c r="BB30">
        <v>5.7</v>
      </c>
      <c r="BC30">
        <v>4.6</v>
      </c>
      <c r="BH30">
        <v>0</v>
      </c>
      <c r="BI30">
        <v>1</v>
      </c>
      <c r="BJ30" t="s">
        <v>60</v>
      </c>
      <c r="BM30">
        <v>24</v>
      </c>
      <c r="BN30">
        <v>0</v>
      </c>
      <c r="BO30" t="s">
        <v>19</v>
      </c>
      <c r="BP30">
        <v>1</v>
      </c>
      <c r="BQ30">
        <v>2</v>
      </c>
      <c r="BR30">
        <v>0</v>
      </c>
      <c r="BS30">
        <v>10.68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94.5</v>
      </c>
      <c r="CA30">
        <v>46.75</v>
      </c>
      <c r="CF30">
        <v>0</v>
      </c>
      <c r="CG30">
        <v>0</v>
      </c>
      <c r="CM30">
        <v>0</v>
      </c>
      <c r="CO30">
        <v>0</v>
      </c>
      <c r="CP30">
        <f t="shared" si="24"/>
        <v>16339.1</v>
      </c>
      <c r="CQ30">
        <f t="shared" si="25"/>
        <v>3980.1499999999996</v>
      </c>
      <c r="CR30">
        <f t="shared" si="26"/>
        <v>682.5037500000001</v>
      </c>
      <c r="CS30">
        <f t="shared" si="27"/>
        <v>857.337</v>
      </c>
      <c r="CT30">
        <f t="shared" si="28"/>
        <v>8408.62566</v>
      </c>
      <c r="CU30">
        <f t="shared" si="29"/>
        <v>0</v>
      </c>
      <c r="CV30">
        <f t="shared" si="30"/>
        <v>86.71</v>
      </c>
      <c r="CW30">
        <f t="shared" si="31"/>
        <v>7.5875</v>
      </c>
      <c r="CX30">
        <f t="shared" si="32"/>
        <v>0</v>
      </c>
      <c r="CY30">
        <f t="shared" si="33"/>
        <v>10945.415250000002</v>
      </c>
      <c r="CZ30">
        <f t="shared" si="34"/>
        <v>4873.3158375</v>
      </c>
      <c r="DE30" t="s">
        <v>20</v>
      </c>
      <c r="DF30" t="s">
        <v>20</v>
      </c>
      <c r="DG30" t="s">
        <v>21</v>
      </c>
      <c r="DI30" t="s">
        <v>21</v>
      </c>
      <c r="DJ30" t="s">
        <v>20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1005</v>
      </c>
      <c r="DV30" t="s">
        <v>17</v>
      </c>
      <c r="DW30" t="s">
        <v>61</v>
      </c>
      <c r="DX30">
        <v>100</v>
      </c>
      <c r="EE30">
        <v>10918280</v>
      </c>
      <c r="EF30">
        <v>2</v>
      </c>
      <c r="EG30" t="s">
        <v>32</v>
      </c>
      <c r="EH30">
        <v>0</v>
      </c>
      <c r="EJ30">
        <v>1</v>
      </c>
      <c r="EK30">
        <v>24</v>
      </c>
      <c r="EL30" t="s">
        <v>62</v>
      </c>
      <c r="EM30" t="s">
        <v>63</v>
      </c>
      <c r="EP30" t="s">
        <v>64</v>
      </c>
      <c r="EQ30">
        <v>0</v>
      </c>
      <c r="ER30">
        <v>1645.67</v>
      </c>
      <c r="ES30">
        <v>865.25</v>
      </c>
      <c r="ET30">
        <v>95.79</v>
      </c>
      <c r="EU30">
        <v>64.22</v>
      </c>
      <c r="EV30">
        <v>684.63</v>
      </c>
      <c r="EW30">
        <v>75.4</v>
      </c>
      <c r="EX30">
        <v>6.07</v>
      </c>
    </row>
    <row r="31" spans="1:154" ht="12.75">
      <c r="A31">
        <v>17</v>
      </c>
      <c r="B31">
        <v>1</v>
      </c>
      <c r="C31">
        <f>ROW(SmtRes!A71)</f>
        <v>71</v>
      </c>
      <c r="D31">
        <f>ROW(EtalonRes!A71)</f>
        <v>71</v>
      </c>
      <c r="E31" t="s">
        <v>65</v>
      </c>
      <c r="F31" t="s">
        <v>66</v>
      </c>
      <c r="G31" t="s">
        <v>67</v>
      </c>
      <c r="H31" t="s">
        <v>17</v>
      </c>
      <c r="I31">
        <v>1.25</v>
      </c>
      <c r="J31">
        <v>0</v>
      </c>
      <c r="O31">
        <f t="shared" si="2"/>
        <v>7332.43</v>
      </c>
      <c r="P31">
        <f t="shared" si="3"/>
        <v>3528.95</v>
      </c>
      <c r="Q31">
        <f t="shared" si="4"/>
        <v>35.36</v>
      </c>
      <c r="R31">
        <f t="shared" si="5"/>
        <v>10.51</v>
      </c>
      <c r="S31">
        <f t="shared" si="6"/>
        <v>3768.12</v>
      </c>
      <c r="T31">
        <f t="shared" si="7"/>
        <v>0</v>
      </c>
      <c r="U31">
        <f t="shared" si="8"/>
        <v>40.321875</v>
      </c>
      <c r="V31">
        <f t="shared" si="9"/>
        <v>0.09375</v>
      </c>
      <c r="W31">
        <f t="shared" si="10"/>
        <v>0</v>
      </c>
      <c r="X31">
        <f t="shared" si="11"/>
        <v>3570.81</v>
      </c>
      <c r="Y31">
        <f t="shared" si="12"/>
        <v>1589.86</v>
      </c>
      <c r="AA31">
        <v>0</v>
      </c>
      <c r="AB31">
        <f t="shared" si="13"/>
        <v>900.9485</v>
      </c>
      <c r="AC31">
        <f t="shared" si="14"/>
        <v>613.73</v>
      </c>
      <c r="AD31">
        <f t="shared" si="15"/>
        <v>4.9625</v>
      </c>
      <c r="AE31">
        <f t="shared" si="16"/>
        <v>0.7875</v>
      </c>
      <c r="AF31">
        <f t="shared" si="17"/>
        <v>282.256</v>
      </c>
      <c r="AG31">
        <f t="shared" si="18"/>
        <v>0</v>
      </c>
      <c r="AH31">
        <f t="shared" si="19"/>
        <v>32.2575</v>
      </c>
      <c r="AI31">
        <f t="shared" si="20"/>
        <v>0.075</v>
      </c>
      <c r="AJ31">
        <f t="shared" si="21"/>
        <v>0</v>
      </c>
      <c r="AK31">
        <v>863.1400000000001</v>
      </c>
      <c r="AL31">
        <v>613.73</v>
      </c>
      <c r="AM31">
        <v>3.97</v>
      </c>
      <c r="AN31">
        <v>0.63</v>
      </c>
      <c r="AO31">
        <v>245.44</v>
      </c>
      <c r="AP31">
        <v>0</v>
      </c>
      <c r="AQ31">
        <v>28.05</v>
      </c>
      <c r="AR31">
        <v>0.06</v>
      </c>
      <c r="AS31">
        <v>0</v>
      </c>
      <c r="AT31">
        <f t="shared" si="22"/>
        <v>94.5</v>
      </c>
      <c r="AU31">
        <f t="shared" si="23"/>
        <v>46.75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10.68</v>
      </c>
      <c r="BB31">
        <v>5.7</v>
      </c>
      <c r="BC31">
        <v>4.6</v>
      </c>
      <c r="BH31">
        <v>0</v>
      </c>
      <c r="BI31">
        <v>1</v>
      </c>
      <c r="BJ31" t="s">
        <v>68</v>
      </c>
      <c r="BM31">
        <v>24</v>
      </c>
      <c r="BN31">
        <v>0</v>
      </c>
      <c r="BO31" t="s">
        <v>19</v>
      </c>
      <c r="BP31">
        <v>1</v>
      </c>
      <c r="BQ31">
        <v>2</v>
      </c>
      <c r="BR31">
        <v>0</v>
      </c>
      <c r="BS31">
        <v>10.68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94.5</v>
      </c>
      <c r="CA31">
        <v>46.75</v>
      </c>
      <c r="CF31">
        <v>0</v>
      </c>
      <c r="CG31">
        <v>0</v>
      </c>
      <c r="CM31">
        <v>0</v>
      </c>
      <c r="CO31">
        <v>0</v>
      </c>
      <c r="CP31">
        <f t="shared" si="24"/>
        <v>7332.43</v>
      </c>
      <c r="CQ31">
        <f t="shared" si="25"/>
        <v>2823.158</v>
      </c>
      <c r="CR31">
        <f t="shared" si="26"/>
        <v>28.286250000000003</v>
      </c>
      <c r="CS31">
        <f t="shared" si="27"/>
        <v>8.410499999999999</v>
      </c>
      <c r="CT31">
        <f t="shared" si="28"/>
        <v>3014.4940799999995</v>
      </c>
      <c r="CU31">
        <f t="shared" si="29"/>
        <v>0</v>
      </c>
      <c r="CV31">
        <f t="shared" si="30"/>
        <v>32.2575</v>
      </c>
      <c r="CW31">
        <f t="shared" si="31"/>
        <v>0.075</v>
      </c>
      <c r="CX31">
        <f t="shared" si="32"/>
        <v>0</v>
      </c>
      <c r="CY31">
        <f t="shared" si="33"/>
        <v>3570.8053500000005</v>
      </c>
      <c r="CZ31">
        <f t="shared" si="34"/>
        <v>1589.8585725000003</v>
      </c>
      <c r="DE31" t="s">
        <v>20</v>
      </c>
      <c r="DF31" t="s">
        <v>20</v>
      </c>
      <c r="DG31" t="s">
        <v>21</v>
      </c>
      <c r="DI31" t="s">
        <v>21</v>
      </c>
      <c r="DJ31" t="s">
        <v>20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1005</v>
      </c>
      <c r="DV31" t="s">
        <v>17</v>
      </c>
      <c r="DW31" t="s">
        <v>69</v>
      </c>
      <c r="DX31">
        <v>100</v>
      </c>
      <c r="EE31">
        <v>10918280</v>
      </c>
      <c r="EF31">
        <v>2</v>
      </c>
      <c r="EG31" t="s">
        <v>32</v>
      </c>
      <c r="EH31">
        <v>0</v>
      </c>
      <c r="EJ31">
        <v>1</v>
      </c>
      <c r="EK31">
        <v>24</v>
      </c>
      <c r="EL31" t="s">
        <v>62</v>
      </c>
      <c r="EM31" t="s">
        <v>63</v>
      </c>
      <c r="EQ31">
        <v>0</v>
      </c>
      <c r="ER31">
        <v>863.14</v>
      </c>
      <c r="ES31">
        <v>613.73</v>
      </c>
      <c r="ET31">
        <v>3.97</v>
      </c>
      <c r="EU31">
        <v>0.63</v>
      </c>
      <c r="EV31">
        <v>245.44</v>
      </c>
      <c r="EW31">
        <v>28.05</v>
      </c>
      <c r="EX31">
        <v>0.06</v>
      </c>
    </row>
    <row r="32" spans="1:154" ht="12.75">
      <c r="A32">
        <v>17</v>
      </c>
      <c r="B32">
        <v>1</v>
      </c>
      <c r="C32">
        <f>ROW(SmtRes!A88)</f>
        <v>88</v>
      </c>
      <c r="D32">
        <f>ROW(EtalonRes!A88)</f>
        <v>88</v>
      </c>
      <c r="E32" t="s">
        <v>70</v>
      </c>
      <c r="F32" t="s">
        <v>71</v>
      </c>
      <c r="G32" t="s">
        <v>72</v>
      </c>
      <c r="H32" t="s">
        <v>17</v>
      </c>
      <c r="I32">
        <v>0.064</v>
      </c>
      <c r="J32">
        <v>0</v>
      </c>
      <c r="O32">
        <f t="shared" si="2"/>
        <v>8032.22</v>
      </c>
      <c r="P32">
        <f t="shared" si="3"/>
        <v>6719.47</v>
      </c>
      <c r="Q32">
        <f t="shared" si="4"/>
        <v>559.46</v>
      </c>
      <c r="R32">
        <f t="shared" si="5"/>
        <v>120.59</v>
      </c>
      <c r="S32">
        <f t="shared" si="6"/>
        <v>753.29</v>
      </c>
      <c r="T32">
        <f t="shared" si="7"/>
        <v>0</v>
      </c>
      <c r="U32">
        <f t="shared" si="8"/>
        <v>7.675008</v>
      </c>
      <c r="V32">
        <f t="shared" si="9"/>
        <v>1.0672000000000001</v>
      </c>
      <c r="W32">
        <f t="shared" si="10"/>
        <v>0</v>
      </c>
      <c r="X32">
        <f t="shared" si="11"/>
        <v>928.06</v>
      </c>
      <c r="Y32">
        <f t="shared" si="12"/>
        <v>421.17</v>
      </c>
      <c r="AA32">
        <v>0</v>
      </c>
      <c r="AB32">
        <f t="shared" si="13"/>
        <v>25459.992</v>
      </c>
      <c r="AC32">
        <f t="shared" si="14"/>
        <v>22824.3</v>
      </c>
      <c r="AD32">
        <f t="shared" si="15"/>
        <v>1533.6125000000002</v>
      </c>
      <c r="AE32">
        <f t="shared" si="16"/>
        <v>176.42499999999998</v>
      </c>
      <c r="AF32">
        <f t="shared" si="17"/>
        <v>1102.0795</v>
      </c>
      <c r="AG32">
        <f t="shared" si="18"/>
        <v>0</v>
      </c>
      <c r="AH32">
        <f t="shared" si="19"/>
        <v>119.922</v>
      </c>
      <c r="AI32">
        <f t="shared" si="20"/>
        <v>16.675</v>
      </c>
      <c r="AJ32">
        <f t="shared" si="21"/>
        <v>0</v>
      </c>
      <c r="AK32">
        <v>25009.52</v>
      </c>
      <c r="AL32">
        <v>22824.3</v>
      </c>
      <c r="AM32">
        <v>1226.89</v>
      </c>
      <c r="AN32">
        <v>141.14</v>
      </c>
      <c r="AO32">
        <v>958.33</v>
      </c>
      <c r="AP32">
        <v>0</v>
      </c>
      <c r="AQ32">
        <v>104.28</v>
      </c>
      <c r="AR32">
        <v>13.34</v>
      </c>
      <c r="AS32">
        <v>0</v>
      </c>
      <c r="AT32">
        <f t="shared" si="22"/>
        <v>106.2</v>
      </c>
      <c r="AU32">
        <f t="shared" si="23"/>
        <v>53.55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10.68</v>
      </c>
      <c r="BB32">
        <v>5.7</v>
      </c>
      <c r="BC32">
        <v>4.6</v>
      </c>
      <c r="BH32">
        <v>0</v>
      </c>
      <c r="BI32">
        <v>1</v>
      </c>
      <c r="BJ32" t="s">
        <v>73</v>
      </c>
      <c r="BM32">
        <v>16</v>
      </c>
      <c r="BN32">
        <v>0</v>
      </c>
      <c r="BO32" t="s">
        <v>19</v>
      </c>
      <c r="BP32">
        <v>1</v>
      </c>
      <c r="BQ32">
        <v>2</v>
      </c>
      <c r="BR32">
        <v>0</v>
      </c>
      <c r="BS32">
        <v>10.68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106.2</v>
      </c>
      <c r="CA32">
        <v>53.55</v>
      </c>
      <c r="CF32">
        <v>0</v>
      </c>
      <c r="CG32">
        <v>0</v>
      </c>
      <c r="CM32">
        <v>0</v>
      </c>
      <c r="CO32">
        <v>0</v>
      </c>
      <c r="CP32">
        <f t="shared" si="24"/>
        <v>8032.22</v>
      </c>
      <c r="CQ32">
        <f t="shared" si="25"/>
        <v>104991.77999999998</v>
      </c>
      <c r="CR32">
        <f t="shared" si="26"/>
        <v>8741.591250000001</v>
      </c>
      <c r="CS32">
        <f t="shared" si="27"/>
        <v>1884.2189999999998</v>
      </c>
      <c r="CT32">
        <f t="shared" si="28"/>
        <v>11770.209060000001</v>
      </c>
      <c r="CU32">
        <f t="shared" si="29"/>
        <v>0</v>
      </c>
      <c r="CV32">
        <f t="shared" si="30"/>
        <v>119.922</v>
      </c>
      <c r="CW32">
        <f t="shared" si="31"/>
        <v>16.675</v>
      </c>
      <c r="CX32">
        <f t="shared" si="32"/>
        <v>0</v>
      </c>
      <c r="CY32">
        <f t="shared" si="33"/>
        <v>928.06056</v>
      </c>
      <c r="CZ32">
        <f t="shared" si="34"/>
        <v>421.166466</v>
      </c>
      <c r="DE32" t="s">
        <v>20</v>
      </c>
      <c r="DF32" t="s">
        <v>20</v>
      </c>
      <c r="DG32" t="s">
        <v>21</v>
      </c>
      <c r="DI32" t="s">
        <v>21</v>
      </c>
      <c r="DJ32" t="s">
        <v>20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1005</v>
      </c>
      <c r="DV32" t="s">
        <v>17</v>
      </c>
      <c r="DW32" t="s">
        <v>74</v>
      </c>
      <c r="DX32">
        <v>100</v>
      </c>
      <c r="EE32">
        <v>10918272</v>
      </c>
      <c r="EF32">
        <v>2</v>
      </c>
      <c r="EG32" t="s">
        <v>32</v>
      </c>
      <c r="EH32">
        <v>0</v>
      </c>
      <c r="EJ32">
        <v>1</v>
      </c>
      <c r="EK32">
        <v>16</v>
      </c>
      <c r="EL32" t="s">
        <v>75</v>
      </c>
      <c r="EM32" t="s">
        <v>76</v>
      </c>
      <c r="EP32" t="s">
        <v>77</v>
      </c>
      <c r="EQ32">
        <v>0</v>
      </c>
      <c r="ER32">
        <v>25009.52</v>
      </c>
      <c r="ES32">
        <v>22824.3</v>
      </c>
      <c r="ET32">
        <v>1226.89</v>
      </c>
      <c r="EU32">
        <v>141.14</v>
      </c>
      <c r="EV32">
        <v>958.33</v>
      </c>
      <c r="EW32">
        <v>104.28</v>
      </c>
      <c r="EX32">
        <v>13.34</v>
      </c>
    </row>
    <row r="33" spans="1:154" ht="12.75">
      <c r="A33">
        <v>17</v>
      </c>
      <c r="B33">
        <v>1</v>
      </c>
      <c r="C33">
        <f>ROW(SmtRes!A96)</f>
        <v>96</v>
      </c>
      <c r="D33">
        <f>ROW(EtalonRes!A96)</f>
        <v>96</v>
      </c>
      <c r="E33" t="s">
        <v>76</v>
      </c>
      <c r="F33" t="s">
        <v>78</v>
      </c>
      <c r="G33" t="s">
        <v>79</v>
      </c>
      <c r="H33" t="s">
        <v>80</v>
      </c>
      <c r="I33">
        <v>0.16</v>
      </c>
      <c r="J33">
        <v>0</v>
      </c>
      <c r="O33">
        <f t="shared" si="2"/>
        <v>29386.07</v>
      </c>
      <c r="P33">
        <f t="shared" si="3"/>
        <v>20222.66</v>
      </c>
      <c r="Q33">
        <f t="shared" si="4"/>
        <v>842</v>
      </c>
      <c r="R33">
        <f t="shared" si="5"/>
        <v>8.68</v>
      </c>
      <c r="S33">
        <f t="shared" si="6"/>
        <v>8321.41</v>
      </c>
      <c r="T33">
        <f t="shared" si="7"/>
        <v>0</v>
      </c>
      <c r="U33">
        <f t="shared" si="8"/>
        <v>80.9312</v>
      </c>
      <c r="V33">
        <f t="shared" si="9"/>
        <v>0.0768</v>
      </c>
      <c r="W33">
        <f t="shared" si="10"/>
        <v>0</v>
      </c>
      <c r="X33">
        <f t="shared" si="11"/>
        <v>7746.98</v>
      </c>
      <c r="Y33">
        <f t="shared" si="12"/>
        <v>5622.81</v>
      </c>
      <c r="AA33">
        <v>0</v>
      </c>
      <c r="AB33">
        <f t="shared" si="13"/>
        <v>33269.43</v>
      </c>
      <c r="AC33">
        <f t="shared" si="14"/>
        <v>27476.44</v>
      </c>
      <c r="AD33">
        <f>(ET33)</f>
        <v>923.25</v>
      </c>
      <c r="AE33">
        <f>(EU33)</f>
        <v>5.08</v>
      </c>
      <c r="AF33">
        <f>(EV33)</f>
        <v>4869.74</v>
      </c>
      <c r="AG33">
        <f t="shared" si="18"/>
        <v>0</v>
      </c>
      <c r="AH33">
        <f>(EW33)</f>
        <v>505.82</v>
      </c>
      <c r="AI33">
        <f>(EX33)</f>
        <v>0.48</v>
      </c>
      <c r="AJ33">
        <f t="shared" si="21"/>
        <v>0</v>
      </c>
      <c r="AK33">
        <v>33269.43</v>
      </c>
      <c r="AL33">
        <v>27476.44</v>
      </c>
      <c r="AM33">
        <v>923.25</v>
      </c>
      <c r="AN33">
        <v>5.08</v>
      </c>
      <c r="AO33">
        <v>4869.74</v>
      </c>
      <c r="AP33">
        <v>0</v>
      </c>
      <c r="AQ33">
        <v>505.82</v>
      </c>
      <c r="AR33">
        <v>0.48</v>
      </c>
      <c r="AS33">
        <v>0</v>
      </c>
      <c r="AT33">
        <f t="shared" si="22"/>
        <v>93</v>
      </c>
      <c r="AU33">
        <f t="shared" si="23"/>
        <v>75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10.68</v>
      </c>
      <c r="BB33">
        <v>5.7</v>
      </c>
      <c r="BC33">
        <v>4.6</v>
      </c>
      <c r="BH33">
        <v>0</v>
      </c>
      <c r="BI33">
        <v>1</v>
      </c>
      <c r="BJ33" t="s">
        <v>81</v>
      </c>
      <c r="BM33">
        <v>212</v>
      </c>
      <c r="BN33">
        <v>0</v>
      </c>
      <c r="BO33" t="s">
        <v>19</v>
      </c>
      <c r="BP33">
        <v>1</v>
      </c>
      <c r="BQ33">
        <v>6</v>
      </c>
      <c r="BR33">
        <v>0</v>
      </c>
      <c r="BS33">
        <v>10.68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93</v>
      </c>
      <c r="CA33">
        <v>75</v>
      </c>
      <c r="CF33">
        <v>0</v>
      </c>
      <c r="CG33">
        <v>0</v>
      </c>
      <c r="CM33">
        <v>0</v>
      </c>
      <c r="CO33">
        <v>0</v>
      </c>
      <c r="CP33">
        <f t="shared" si="24"/>
        <v>29386.07</v>
      </c>
      <c r="CQ33">
        <f t="shared" si="25"/>
        <v>126391.62399999998</v>
      </c>
      <c r="CR33">
        <f t="shared" si="26"/>
        <v>5262.525000000001</v>
      </c>
      <c r="CS33">
        <f t="shared" si="27"/>
        <v>54.2544</v>
      </c>
      <c r="CT33">
        <f t="shared" si="28"/>
        <v>52008.8232</v>
      </c>
      <c r="CU33">
        <f t="shared" si="29"/>
        <v>0</v>
      </c>
      <c r="CV33">
        <f t="shared" si="30"/>
        <v>505.82</v>
      </c>
      <c r="CW33">
        <f t="shared" si="31"/>
        <v>0.48</v>
      </c>
      <c r="CX33">
        <f t="shared" si="32"/>
        <v>0</v>
      </c>
      <c r="CY33">
        <f t="shared" si="33"/>
        <v>7746.9837</v>
      </c>
      <c r="CZ33">
        <f t="shared" si="34"/>
        <v>5622.810750000001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1007</v>
      </c>
      <c r="DV33" t="s">
        <v>80</v>
      </c>
      <c r="DW33" t="s">
        <v>82</v>
      </c>
      <c r="DX33">
        <v>100</v>
      </c>
      <c r="EE33">
        <v>10918324</v>
      </c>
      <c r="EF33">
        <v>6</v>
      </c>
      <c r="EG33" t="s">
        <v>23</v>
      </c>
      <c r="EH33">
        <v>0</v>
      </c>
      <c r="EJ33">
        <v>1</v>
      </c>
      <c r="EK33">
        <v>212</v>
      </c>
      <c r="EL33" t="s">
        <v>83</v>
      </c>
      <c r="EM33" t="s">
        <v>84</v>
      </c>
      <c r="EP33" t="s">
        <v>504</v>
      </c>
      <c r="EQ33">
        <v>0</v>
      </c>
      <c r="ER33">
        <v>33269.43</v>
      </c>
      <c r="ES33">
        <v>27476.44</v>
      </c>
      <c r="ET33">
        <v>923.25</v>
      </c>
      <c r="EU33">
        <v>5.08</v>
      </c>
      <c r="EV33">
        <v>4869.74</v>
      </c>
      <c r="EW33">
        <v>505.82</v>
      </c>
      <c r="EX33">
        <v>0.48</v>
      </c>
    </row>
    <row r="34" spans="1:154" ht="12.75">
      <c r="A34">
        <v>17</v>
      </c>
      <c r="B34">
        <v>1</v>
      </c>
      <c r="C34">
        <f>ROW(SmtRes!A103)</f>
        <v>103</v>
      </c>
      <c r="D34">
        <f>ROW(EtalonRes!A103)</f>
        <v>103</v>
      </c>
      <c r="E34" t="s">
        <v>47</v>
      </c>
      <c r="F34" t="s">
        <v>85</v>
      </c>
      <c r="G34" t="s">
        <v>86</v>
      </c>
      <c r="H34" t="s">
        <v>87</v>
      </c>
      <c r="I34">
        <v>2.1</v>
      </c>
      <c r="J34">
        <v>0</v>
      </c>
      <c r="O34">
        <f t="shared" si="2"/>
        <v>4485.2</v>
      </c>
      <c r="P34">
        <f t="shared" si="3"/>
        <v>913.45</v>
      </c>
      <c r="Q34">
        <f t="shared" si="4"/>
        <v>516.66</v>
      </c>
      <c r="R34">
        <f t="shared" si="5"/>
        <v>56.91</v>
      </c>
      <c r="S34">
        <f t="shared" si="6"/>
        <v>3055.09</v>
      </c>
      <c r="T34">
        <f t="shared" si="7"/>
        <v>0</v>
      </c>
      <c r="U34">
        <f t="shared" si="8"/>
        <v>29.7045</v>
      </c>
      <c r="V34">
        <f t="shared" si="9"/>
        <v>0.7875000000000001</v>
      </c>
      <c r="W34">
        <f t="shared" si="10"/>
        <v>0</v>
      </c>
      <c r="X34">
        <f t="shared" si="11"/>
        <v>2956.4</v>
      </c>
      <c r="Y34">
        <f t="shared" si="12"/>
        <v>1820.52</v>
      </c>
      <c r="AA34">
        <v>0</v>
      </c>
      <c r="AB34">
        <f t="shared" si="13"/>
        <v>273.94</v>
      </c>
      <c r="AC34">
        <f t="shared" si="14"/>
        <v>94.56</v>
      </c>
      <c r="AD34">
        <f>((ET34*1.25))</f>
        <v>43.1625</v>
      </c>
      <c r="AE34">
        <f>((EU34*1.25))</f>
        <v>2.5374999999999996</v>
      </c>
      <c r="AF34">
        <f>((EV34*1.15))</f>
        <v>136.2175</v>
      </c>
      <c r="AG34">
        <f t="shared" si="18"/>
        <v>0</v>
      </c>
      <c r="AH34">
        <f>((EW34*1.15))</f>
        <v>14.145</v>
      </c>
      <c r="AI34">
        <f>((EX34*1.25))</f>
        <v>0.375</v>
      </c>
      <c r="AJ34">
        <f t="shared" si="21"/>
        <v>0</v>
      </c>
      <c r="AK34">
        <v>247.54000000000002</v>
      </c>
      <c r="AL34">
        <v>94.56</v>
      </c>
      <c r="AM34">
        <v>34.53</v>
      </c>
      <c r="AN34">
        <v>2.03</v>
      </c>
      <c r="AO34">
        <v>118.45</v>
      </c>
      <c r="AP34">
        <v>0</v>
      </c>
      <c r="AQ34">
        <v>12.3</v>
      </c>
      <c r="AR34">
        <v>0.3</v>
      </c>
      <c r="AS34">
        <v>0</v>
      </c>
      <c r="AT34">
        <f t="shared" si="22"/>
        <v>95</v>
      </c>
      <c r="AU34">
        <f t="shared" si="23"/>
        <v>65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10.68</v>
      </c>
      <c r="BB34">
        <v>5.7</v>
      </c>
      <c r="BC34">
        <v>4.6</v>
      </c>
      <c r="BH34">
        <v>0</v>
      </c>
      <c r="BI34">
        <v>2</v>
      </c>
      <c r="BJ34" t="s">
        <v>88</v>
      </c>
      <c r="BM34">
        <v>57</v>
      </c>
      <c r="BN34">
        <v>0</v>
      </c>
      <c r="BO34" t="s">
        <v>19</v>
      </c>
      <c r="BP34">
        <v>1</v>
      </c>
      <c r="BQ34">
        <v>3</v>
      </c>
      <c r="BR34">
        <v>0</v>
      </c>
      <c r="BS34">
        <v>10.68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95</v>
      </c>
      <c r="CA34">
        <v>65</v>
      </c>
      <c r="CF34">
        <v>0</v>
      </c>
      <c r="CG34">
        <v>0</v>
      </c>
      <c r="CM34">
        <v>0</v>
      </c>
      <c r="CO34">
        <v>0</v>
      </c>
      <c r="CP34">
        <f t="shared" si="24"/>
        <v>4485.200000000001</v>
      </c>
      <c r="CQ34">
        <f t="shared" si="25"/>
        <v>434.976</v>
      </c>
      <c r="CR34">
        <f t="shared" si="26"/>
        <v>246.02625</v>
      </c>
      <c r="CS34">
        <f t="shared" si="27"/>
        <v>27.100499999999997</v>
      </c>
      <c r="CT34">
        <f t="shared" si="28"/>
        <v>1454.8029</v>
      </c>
      <c r="CU34">
        <f t="shared" si="29"/>
        <v>0</v>
      </c>
      <c r="CV34">
        <f t="shared" si="30"/>
        <v>14.145</v>
      </c>
      <c r="CW34">
        <f t="shared" si="31"/>
        <v>0.375</v>
      </c>
      <c r="CX34">
        <f t="shared" si="32"/>
        <v>0</v>
      </c>
      <c r="CY34">
        <f t="shared" si="33"/>
        <v>2956.4</v>
      </c>
      <c r="CZ34">
        <f t="shared" si="34"/>
        <v>1820.52</v>
      </c>
      <c r="DE34" t="s">
        <v>20</v>
      </c>
      <c r="DF34" t="s">
        <v>20</v>
      </c>
      <c r="DG34" t="s">
        <v>21</v>
      </c>
      <c r="DI34" t="s">
        <v>21</v>
      </c>
      <c r="DJ34" t="s">
        <v>20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1005</v>
      </c>
      <c r="DV34" t="s">
        <v>87</v>
      </c>
      <c r="DW34" t="s">
        <v>87</v>
      </c>
      <c r="DX34">
        <v>1</v>
      </c>
      <c r="EE34">
        <v>10918313</v>
      </c>
      <c r="EF34">
        <v>3</v>
      </c>
      <c r="EG34" t="s">
        <v>89</v>
      </c>
      <c r="EH34">
        <v>0</v>
      </c>
      <c r="EJ34">
        <v>2</v>
      </c>
      <c r="EK34">
        <v>57</v>
      </c>
      <c r="EL34" t="s">
        <v>90</v>
      </c>
      <c r="EM34" t="s">
        <v>91</v>
      </c>
      <c r="EP34" t="s">
        <v>92</v>
      </c>
      <c r="EQ34">
        <v>0</v>
      </c>
      <c r="ER34">
        <v>247.54</v>
      </c>
      <c r="ES34">
        <v>94.56</v>
      </c>
      <c r="ET34">
        <v>34.53</v>
      </c>
      <c r="EU34">
        <v>2.03</v>
      </c>
      <c r="EV34">
        <v>118.45</v>
      </c>
      <c r="EW34">
        <v>12.3</v>
      </c>
      <c r="EX34">
        <v>0.3</v>
      </c>
    </row>
    <row r="35" spans="1:154" ht="12.75">
      <c r="A35">
        <v>17</v>
      </c>
      <c r="B35">
        <v>1</v>
      </c>
      <c r="C35">
        <f>ROW(SmtRes!A114)</f>
        <v>114</v>
      </c>
      <c r="D35">
        <f>ROW(EtalonRes!A114)</f>
        <v>114</v>
      </c>
      <c r="E35" t="s">
        <v>34</v>
      </c>
      <c r="F35" t="s">
        <v>93</v>
      </c>
      <c r="G35" t="s">
        <v>94</v>
      </c>
      <c r="H35" t="s">
        <v>95</v>
      </c>
      <c r="I35">
        <v>0.325</v>
      </c>
      <c r="J35">
        <v>0</v>
      </c>
      <c r="O35">
        <f t="shared" si="2"/>
        <v>27960.28</v>
      </c>
      <c r="P35">
        <f t="shared" si="3"/>
        <v>24358.66</v>
      </c>
      <c r="Q35">
        <f t="shared" si="4"/>
        <v>1210.66</v>
      </c>
      <c r="R35">
        <f t="shared" si="5"/>
        <v>101.92</v>
      </c>
      <c r="S35">
        <f t="shared" si="6"/>
        <v>2390.96</v>
      </c>
      <c r="T35">
        <f t="shared" si="7"/>
        <v>0</v>
      </c>
      <c r="U35">
        <f t="shared" si="8"/>
        <v>23.24725</v>
      </c>
      <c r="V35">
        <f t="shared" si="9"/>
        <v>1.4137499999999998</v>
      </c>
      <c r="W35">
        <f t="shared" si="10"/>
        <v>0</v>
      </c>
      <c r="X35">
        <f t="shared" si="11"/>
        <v>2368.24</v>
      </c>
      <c r="Y35">
        <f t="shared" si="12"/>
        <v>1458.33</v>
      </c>
      <c r="AA35">
        <v>0</v>
      </c>
      <c r="AB35">
        <f t="shared" si="13"/>
        <v>17635.7835</v>
      </c>
      <c r="AC35">
        <f t="shared" si="14"/>
        <v>16293.42</v>
      </c>
      <c r="AD35">
        <f>((ET35*1.25))</f>
        <v>653.5250000000001</v>
      </c>
      <c r="AE35">
        <f>((EU35*1.25))</f>
        <v>29.362499999999997</v>
      </c>
      <c r="AF35">
        <f>((EV35*1.15))</f>
        <v>688.8385</v>
      </c>
      <c r="AG35">
        <f t="shared" si="18"/>
        <v>0</v>
      </c>
      <c r="AH35">
        <f>((EW35*1.15))</f>
        <v>71.53</v>
      </c>
      <c r="AI35">
        <f>((EX35*1.25))</f>
        <v>4.35</v>
      </c>
      <c r="AJ35">
        <f t="shared" si="21"/>
        <v>0</v>
      </c>
      <c r="AK35">
        <v>17415.230000000003</v>
      </c>
      <c r="AL35">
        <v>16293.42</v>
      </c>
      <c r="AM35">
        <v>522.82</v>
      </c>
      <c r="AN35">
        <v>23.49</v>
      </c>
      <c r="AO35">
        <v>598.99</v>
      </c>
      <c r="AP35">
        <v>0</v>
      </c>
      <c r="AQ35">
        <v>62.2</v>
      </c>
      <c r="AR35">
        <v>3.48</v>
      </c>
      <c r="AS35">
        <v>0</v>
      </c>
      <c r="AT35">
        <f t="shared" si="22"/>
        <v>95</v>
      </c>
      <c r="AU35">
        <f t="shared" si="23"/>
        <v>65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10.68</v>
      </c>
      <c r="BB35">
        <v>5.7</v>
      </c>
      <c r="BC35">
        <v>4.6</v>
      </c>
      <c r="BH35">
        <v>0</v>
      </c>
      <c r="BI35">
        <v>2</v>
      </c>
      <c r="BJ35" t="s">
        <v>96</v>
      </c>
      <c r="BM35">
        <v>57</v>
      </c>
      <c r="BN35">
        <v>0</v>
      </c>
      <c r="BO35" t="s">
        <v>19</v>
      </c>
      <c r="BP35">
        <v>1</v>
      </c>
      <c r="BQ35">
        <v>3</v>
      </c>
      <c r="BR35">
        <v>0</v>
      </c>
      <c r="BS35">
        <v>10.68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95</v>
      </c>
      <c r="CA35">
        <v>65</v>
      </c>
      <c r="CF35">
        <v>0</v>
      </c>
      <c r="CG35">
        <v>0</v>
      </c>
      <c r="CM35">
        <v>0</v>
      </c>
      <c r="CO35">
        <v>0</v>
      </c>
      <c r="CP35">
        <f t="shared" si="24"/>
        <v>27960.28</v>
      </c>
      <c r="CQ35">
        <f t="shared" si="25"/>
        <v>74949.73199999999</v>
      </c>
      <c r="CR35">
        <f t="shared" si="26"/>
        <v>3725.0925000000007</v>
      </c>
      <c r="CS35">
        <f t="shared" si="27"/>
        <v>313.59149999999994</v>
      </c>
      <c r="CT35">
        <f t="shared" si="28"/>
        <v>7356.795179999999</v>
      </c>
      <c r="CU35">
        <f t="shared" si="29"/>
        <v>0</v>
      </c>
      <c r="CV35">
        <f t="shared" si="30"/>
        <v>71.53</v>
      </c>
      <c r="CW35">
        <f t="shared" si="31"/>
        <v>4.35</v>
      </c>
      <c r="CX35">
        <f t="shared" si="32"/>
        <v>0</v>
      </c>
      <c r="CY35">
        <f t="shared" si="33"/>
        <v>2368.236</v>
      </c>
      <c r="CZ35">
        <f t="shared" si="34"/>
        <v>1458.3348</v>
      </c>
      <c r="DE35" t="s">
        <v>20</v>
      </c>
      <c r="DF35" t="s">
        <v>20</v>
      </c>
      <c r="DG35" t="s">
        <v>21</v>
      </c>
      <c r="DI35" t="s">
        <v>21</v>
      </c>
      <c r="DJ35" t="s">
        <v>20</v>
      </c>
      <c r="DN35">
        <v>0</v>
      </c>
      <c r="DO35">
        <v>0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1009</v>
      </c>
      <c r="DV35" t="s">
        <v>95</v>
      </c>
      <c r="DW35" t="s">
        <v>95</v>
      </c>
      <c r="DX35">
        <v>1000</v>
      </c>
      <c r="EE35">
        <v>10918313</v>
      </c>
      <c r="EF35">
        <v>3</v>
      </c>
      <c r="EG35" t="s">
        <v>89</v>
      </c>
      <c r="EH35">
        <v>0</v>
      </c>
      <c r="EJ35">
        <v>2</v>
      </c>
      <c r="EK35">
        <v>57</v>
      </c>
      <c r="EL35" t="s">
        <v>90</v>
      </c>
      <c r="EM35" t="s">
        <v>91</v>
      </c>
      <c r="EP35" t="s">
        <v>92</v>
      </c>
      <c r="EQ35">
        <v>0</v>
      </c>
      <c r="ER35">
        <v>17415.23</v>
      </c>
      <c r="ES35">
        <v>16293.42</v>
      </c>
      <c r="ET35">
        <v>522.82</v>
      </c>
      <c r="EU35">
        <v>23.49</v>
      </c>
      <c r="EV35">
        <v>598.99</v>
      </c>
      <c r="EW35">
        <v>62.2</v>
      </c>
      <c r="EX35">
        <v>3.48</v>
      </c>
    </row>
    <row r="36" spans="1:128" ht="12.75">
      <c r="A36">
        <v>19</v>
      </c>
      <c r="B36">
        <v>1</v>
      </c>
      <c r="G36" t="s">
        <v>97</v>
      </c>
      <c r="AA36">
        <v>1</v>
      </c>
      <c r="DX36">
        <v>0</v>
      </c>
    </row>
    <row r="37" spans="1:154" ht="12.75">
      <c r="A37">
        <v>17</v>
      </c>
      <c r="B37">
        <v>1</v>
      </c>
      <c r="C37">
        <f>ROW(SmtRes!A128)</f>
        <v>128</v>
      </c>
      <c r="D37">
        <f>ROW(EtalonRes!A128)</f>
        <v>128</v>
      </c>
      <c r="E37" t="s">
        <v>98</v>
      </c>
      <c r="F37" t="s">
        <v>99</v>
      </c>
      <c r="G37" t="s">
        <v>100</v>
      </c>
      <c r="H37" t="s">
        <v>101</v>
      </c>
      <c r="I37">
        <v>0.66</v>
      </c>
      <c r="J37">
        <v>0</v>
      </c>
      <c r="O37">
        <f aca="true" t="shared" si="35" ref="O37:O50">ROUND(CP37,2)</f>
        <v>3381</v>
      </c>
      <c r="P37">
        <f aca="true" t="shared" si="36" ref="P37:P50">ROUND(CQ37*I37,2)</f>
        <v>0</v>
      </c>
      <c r="Q37">
        <f aca="true" t="shared" si="37" ref="Q37:Q50">ROUND(CR37*I37,2)</f>
        <v>512.2</v>
      </c>
      <c r="R37">
        <f aca="true" t="shared" si="38" ref="R37:R50">ROUND(CS37*I37,2)</f>
        <v>371.36</v>
      </c>
      <c r="S37">
        <f aca="true" t="shared" si="39" ref="S37:S50">ROUND(CT37*I37,2)</f>
        <v>2868.8</v>
      </c>
      <c r="T37">
        <f aca="true" t="shared" si="40" ref="T37:T50">ROUND(CU37*I37,2)</f>
        <v>0</v>
      </c>
      <c r="U37">
        <f aca="true" t="shared" si="41" ref="U37:U50">CV37*I37</f>
        <v>27.89325</v>
      </c>
      <c r="V37">
        <f aca="true" t="shared" si="42" ref="V37:V50">CW37*I37</f>
        <v>3.540075</v>
      </c>
      <c r="W37">
        <f aca="true" t="shared" si="43" ref="W37:W50">ROUND(CX37*I37,2)</f>
        <v>0</v>
      </c>
      <c r="X37">
        <f aca="true" t="shared" si="44" ref="X37:X50">ROUND(CY37,2)</f>
        <v>3078.15</v>
      </c>
      <c r="Y37">
        <f aca="true" t="shared" si="45" ref="Y37:Y50">ROUND(CZ37,2)</f>
        <v>1895.49</v>
      </c>
      <c r="AA37">
        <v>0</v>
      </c>
      <c r="AB37">
        <f aca="true" t="shared" si="46" ref="AB37:AB50">(AC37+AD37+AF37)</f>
        <v>543.1418999999999</v>
      </c>
      <c r="AC37">
        <f>((ES37*0))</f>
        <v>0</v>
      </c>
      <c r="AD37">
        <f>(((ET37*1.25)*0.7))</f>
        <v>136.14999999999998</v>
      </c>
      <c r="AE37">
        <f>(((EU37*1.25)*0.7))</f>
        <v>52.683749999999996</v>
      </c>
      <c r="AF37">
        <f>(((EV37*1.15)*0.7))</f>
        <v>406.99189999999993</v>
      </c>
      <c r="AG37">
        <f aca="true" t="shared" si="47" ref="AG37:AG50">(AP37)</f>
        <v>0</v>
      </c>
      <c r="AH37">
        <f>(((EW37*1.15)*0.7))</f>
        <v>42.262499999999996</v>
      </c>
      <c r="AI37">
        <f>(((EX37*1.25)*0.7))</f>
        <v>5.36375</v>
      </c>
      <c r="AJ37">
        <f aca="true" t="shared" si="48" ref="AJ37:AJ50">(AS37)</f>
        <v>0</v>
      </c>
      <c r="AK37">
        <v>773.97</v>
      </c>
      <c r="AL37">
        <v>112.79</v>
      </c>
      <c r="AM37">
        <v>155.6</v>
      </c>
      <c r="AN37">
        <v>60.21</v>
      </c>
      <c r="AO37">
        <v>505.58</v>
      </c>
      <c r="AP37">
        <v>0</v>
      </c>
      <c r="AQ37">
        <v>52.5</v>
      </c>
      <c r="AR37">
        <v>6.13</v>
      </c>
      <c r="AS37">
        <v>0</v>
      </c>
      <c r="AT37">
        <f aca="true" t="shared" si="49" ref="AT37:AT50">BZ37</f>
        <v>95</v>
      </c>
      <c r="AU37">
        <f aca="true" t="shared" si="50" ref="AU37:AU50">CA37</f>
        <v>65</v>
      </c>
      <c r="AV37">
        <v>1</v>
      </c>
      <c r="AW37">
        <v>1</v>
      </c>
      <c r="AX37">
        <v>1</v>
      </c>
      <c r="AY37">
        <v>1</v>
      </c>
      <c r="AZ37">
        <v>1</v>
      </c>
      <c r="BA37">
        <v>10.68</v>
      </c>
      <c r="BB37">
        <v>5.7</v>
      </c>
      <c r="BC37">
        <v>4.6</v>
      </c>
      <c r="BH37">
        <v>0</v>
      </c>
      <c r="BI37">
        <v>2</v>
      </c>
      <c r="BJ37" t="s">
        <v>102</v>
      </c>
      <c r="BM37">
        <v>57</v>
      </c>
      <c r="BN37">
        <v>0</v>
      </c>
      <c r="BO37" t="s">
        <v>19</v>
      </c>
      <c r="BP37">
        <v>1</v>
      </c>
      <c r="BQ37">
        <v>3</v>
      </c>
      <c r="BR37">
        <v>0</v>
      </c>
      <c r="BS37">
        <v>10.68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103</v>
      </c>
      <c r="CO37">
        <v>0</v>
      </c>
      <c r="CP37">
        <f aca="true" t="shared" si="51" ref="CP37:CP50">(P37+Q37+S37)</f>
        <v>3381</v>
      </c>
      <c r="CQ37">
        <f aca="true" t="shared" si="52" ref="CQ37:CQ50">(AC37)*BC37</f>
        <v>0</v>
      </c>
      <c r="CR37">
        <f aca="true" t="shared" si="53" ref="CR37:CR50">(AD37)*BB37</f>
        <v>776.055</v>
      </c>
      <c r="CS37">
        <f aca="true" t="shared" si="54" ref="CS37:CS50">(AE37)*BS37</f>
        <v>562.6624499999999</v>
      </c>
      <c r="CT37">
        <f aca="true" t="shared" si="55" ref="CT37:CT50">(AF37)*BA37</f>
        <v>4346.673491999999</v>
      </c>
      <c r="CU37">
        <f aca="true" t="shared" si="56" ref="CU37:CU50">(AG37)*BT37</f>
        <v>0</v>
      </c>
      <c r="CV37">
        <f aca="true" t="shared" si="57" ref="CV37:CV50">(AH37)*BU37</f>
        <v>42.262499999999996</v>
      </c>
      <c r="CW37">
        <f aca="true" t="shared" si="58" ref="CW37:CW50">(AI37)*BV37</f>
        <v>5.36375</v>
      </c>
      <c r="CX37">
        <f aca="true" t="shared" si="59" ref="CX37:CX50">(AJ37)*BW37</f>
        <v>0</v>
      </c>
      <c r="CY37">
        <f aca="true" t="shared" si="60" ref="CY37:CY50">(((S37+R37)*BZ37)/100)</f>
        <v>3078.152</v>
      </c>
      <c r="CZ37">
        <f aca="true" t="shared" si="61" ref="CZ37:CZ50">((((S37+R37)*CA37)/100)*0.9)</f>
        <v>1895.4936000000002</v>
      </c>
      <c r="DD37" t="s">
        <v>104</v>
      </c>
      <c r="DE37" t="s">
        <v>105</v>
      </c>
      <c r="DF37" t="s">
        <v>105</v>
      </c>
      <c r="DG37" t="s">
        <v>106</v>
      </c>
      <c r="DI37" t="s">
        <v>106</v>
      </c>
      <c r="DJ37" t="s">
        <v>105</v>
      </c>
      <c r="DN37">
        <v>0</v>
      </c>
      <c r="DO37">
        <v>0</v>
      </c>
      <c r="DP37">
        <v>1</v>
      </c>
      <c r="DQ37">
        <v>1</v>
      </c>
      <c r="DR37">
        <v>1</v>
      </c>
      <c r="DS37">
        <v>1</v>
      </c>
      <c r="DT37">
        <v>1</v>
      </c>
      <c r="DU37">
        <v>1003</v>
      </c>
      <c r="DV37" t="s">
        <v>101</v>
      </c>
      <c r="DW37" t="s">
        <v>101</v>
      </c>
      <c r="DX37">
        <v>100</v>
      </c>
      <c r="EE37">
        <v>10918313</v>
      </c>
      <c r="EF37">
        <v>3</v>
      </c>
      <c r="EG37" t="s">
        <v>89</v>
      </c>
      <c r="EH37">
        <v>0</v>
      </c>
      <c r="EJ37">
        <v>2</v>
      </c>
      <c r="EK37">
        <v>57</v>
      </c>
      <c r="EL37" t="s">
        <v>90</v>
      </c>
      <c r="EM37" t="s">
        <v>91</v>
      </c>
      <c r="EO37" t="s">
        <v>107</v>
      </c>
      <c r="EP37" t="s">
        <v>108</v>
      </c>
      <c r="EQ37">
        <v>0</v>
      </c>
      <c r="ER37">
        <v>773.97</v>
      </c>
      <c r="ES37">
        <v>112.79</v>
      </c>
      <c r="ET37">
        <v>155.6</v>
      </c>
      <c r="EU37">
        <v>60.21</v>
      </c>
      <c r="EV37">
        <v>505.58</v>
      </c>
      <c r="EW37">
        <v>52.5</v>
      </c>
      <c r="EX37">
        <v>6.13</v>
      </c>
    </row>
    <row r="38" spans="1:154" ht="12.75">
      <c r="A38">
        <v>17</v>
      </c>
      <c r="B38">
        <v>1</v>
      </c>
      <c r="C38">
        <f>ROW(SmtRes!A134)</f>
        <v>134</v>
      </c>
      <c r="D38">
        <f>ROW(EtalonRes!A134)</f>
        <v>134</v>
      </c>
      <c r="E38" t="s">
        <v>63</v>
      </c>
      <c r="F38" t="s">
        <v>109</v>
      </c>
      <c r="G38" t="s">
        <v>110</v>
      </c>
      <c r="H38" t="s">
        <v>111</v>
      </c>
      <c r="I38">
        <v>48</v>
      </c>
      <c r="J38">
        <v>0</v>
      </c>
      <c r="O38">
        <f t="shared" si="35"/>
        <v>3982.65</v>
      </c>
      <c r="P38">
        <f t="shared" si="36"/>
        <v>0</v>
      </c>
      <c r="Q38">
        <f t="shared" si="37"/>
        <v>1242.49</v>
      </c>
      <c r="R38">
        <f t="shared" si="38"/>
        <v>148.02</v>
      </c>
      <c r="S38">
        <f t="shared" si="39"/>
        <v>2740.16</v>
      </c>
      <c r="T38">
        <f t="shared" si="40"/>
        <v>0</v>
      </c>
      <c r="U38">
        <f t="shared" si="41"/>
        <v>26.661599999999993</v>
      </c>
      <c r="V38">
        <f t="shared" si="42"/>
        <v>1.512</v>
      </c>
      <c r="W38">
        <f t="shared" si="43"/>
        <v>0</v>
      </c>
      <c r="X38">
        <f t="shared" si="44"/>
        <v>2743.77</v>
      </c>
      <c r="Y38">
        <f t="shared" si="45"/>
        <v>1689.59</v>
      </c>
      <c r="AA38">
        <v>0</v>
      </c>
      <c r="AB38">
        <f t="shared" si="46"/>
        <v>9.88645</v>
      </c>
      <c r="AC38">
        <f>((ES38*0))</f>
        <v>0</v>
      </c>
      <c r="AD38">
        <f>(((ET38*1.25)*0.7))</f>
        <v>4.54125</v>
      </c>
      <c r="AE38">
        <f>(((EU38*1.25)*0.7))</f>
        <v>0.28875</v>
      </c>
      <c r="AF38">
        <f>(((EV38*1.15)*0.7))</f>
        <v>5.345199999999999</v>
      </c>
      <c r="AG38">
        <f t="shared" si="47"/>
        <v>0</v>
      </c>
      <c r="AH38">
        <f>(((EW38*1.15)*0.7))</f>
        <v>0.5554499999999999</v>
      </c>
      <c r="AI38">
        <f>(((EX38*1.25)*0.7))</f>
        <v>0.0315</v>
      </c>
      <c r="AJ38">
        <f t="shared" si="48"/>
        <v>0</v>
      </c>
      <c r="AK38">
        <v>14.2</v>
      </c>
      <c r="AL38">
        <v>2.37</v>
      </c>
      <c r="AM38">
        <v>5.19</v>
      </c>
      <c r="AN38">
        <v>0.33</v>
      </c>
      <c r="AO38">
        <v>6.64</v>
      </c>
      <c r="AP38">
        <v>0</v>
      </c>
      <c r="AQ38">
        <v>0.69</v>
      </c>
      <c r="AR38">
        <v>0.036</v>
      </c>
      <c r="AS38">
        <v>0</v>
      </c>
      <c r="AT38">
        <f t="shared" si="49"/>
        <v>95</v>
      </c>
      <c r="AU38">
        <f t="shared" si="50"/>
        <v>65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10.68</v>
      </c>
      <c r="BB38">
        <v>5.7</v>
      </c>
      <c r="BC38">
        <v>4.6</v>
      </c>
      <c r="BH38">
        <v>0</v>
      </c>
      <c r="BI38">
        <v>2</v>
      </c>
      <c r="BJ38" t="s">
        <v>112</v>
      </c>
      <c r="BM38">
        <v>57</v>
      </c>
      <c r="BN38">
        <v>0</v>
      </c>
      <c r="BO38" t="s">
        <v>19</v>
      </c>
      <c r="BP38">
        <v>1</v>
      </c>
      <c r="BQ38">
        <v>3</v>
      </c>
      <c r="BR38">
        <v>0</v>
      </c>
      <c r="BS38">
        <v>10.68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95</v>
      </c>
      <c r="CA38">
        <v>65</v>
      </c>
      <c r="CF38">
        <v>0</v>
      </c>
      <c r="CG38">
        <v>0</v>
      </c>
      <c r="CM38">
        <v>0</v>
      </c>
      <c r="CN38" t="s">
        <v>103</v>
      </c>
      <c r="CO38">
        <v>0</v>
      </c>
      <c r="CP38">
        <f t="shared" si="51"/>
        <v>3982.6499999999996</v>
      </c>
      <c r="CQ38">
        <f t="shared" si="52"/>
        <v>0</v>
      </c>
      <c r="CR38">
        <f t="shared" si="53"/>
        <v>25.885125</v>
      </c>
      <c r="CS38">
        <f t="shared" si="54"/>
        <v>3.08385</v>
      </c>
      <c r="CT38">
        <f t="shared" si="55"/>
        <v>57.08673599999999</v>
      </c>
      <c r="CU38">
        <f t="shared" si="56"/>
        <v>0</v>
      </c>
      <c r="CV38">
        <f t="shared" si="57"/>
        <v>0.5554499999999999</v>
      </c>
      <c r="CW38">
        <f t="shared" si="58"/>
        <v>0.0315</v>
      </c>
      <c r="CX38">
        <f t="shared" si="59"/>
        <v>0</v>
      </c>
      <c r="CY38">
        <f t="shared" si="60"/>
        <v>2743.7709999999997</v>
      </c>
      <c r="CZ38">
        <f t="shared" si="61"/>
        <v>1689.5852999999997</v>
      </c>
      <c r="DD38" t="s">
        <v>104</v>
      </c>
      <c r="DE38" t="s">
        <v>105</v>
      </c>
      <c r="DF38" t="s">
        <v>105</v>
      </c>
      <c r="DG38" t="s">
        <v>106</v>
      </c>
      <c r="DI38" t="s">
        <v>106</v>
      </c>
      <c r="DJ38" t="s">
        <v>105</v>
      </c>
      <c r="DN38">
        <v>0</v>
      </c>
      <c r="DO38">
        <v>0</v>
      </c>
      <c r="DP38">
        <v>1</v>
      </c>
      <c r="DQ38">
        <v>1</v>
      </c>
      <c r="DR38">
        <v>1</v>
      </c>
      <c r="DS38">
        <v>1</v>
      </c>
      <c r="DT38">
        <v>1</v>
      </c>
      <c r="DU38">
        <v>1010</v>
      </c>
      <c r="DV38" t="s">
        <v>111</v>
      </c>
      <c r="DW38" t="s">
        <v>111</v>
      </c>
      <c r="DX38">
        <v>1</v>
      </c>
      <c r="EE38">
        <v>10918313</v>
      </c>
      <c r="EF38">
        <v>3</v>
      </c>
      <c r="EG38" t="s">
        <v>89</v>
      </c>
      <c r="EH38">
        <v>0</v>
      </c>
      <c r="EJ38">
        <v>2</v>
      </c>
      <c r="EK38">
        <v>57</v>
      </c>
      <c r="EL38" t="s">
        <v>90</v>
      </c>
      <c r="EM38" t="s">
        <v>91</v>
      </c>
      <c r="EO38" t="s">
        <v>107</v>
      </c>
      <c r="EP38" t="s">
        <v>113</v>
      </c>
      <c r="EQ38">
        <v>0</v>
      </c>
      <c r="ER38">
        <v>14.2</v>
      </c>
      <c r="ES38">
        <v>2.37</v>
      </c>
      <c r="ET38">
        <v>5.19</v>
      </c>
      <c r="EU38">
        <v>0.33</v>
      </c>
      <c r="EV38">
        <v>6.64</v>
      </c>
      <c r="EW38">
        <v>0.69</v>
      </c>
      <c r="EX38">
        <v>0.036</v>
      </c>
    </row>
    <row r="39" spans="1:154" ht="12.75">
      <c r="A39">
        <v>17</v>
      </c>
      <c r="B39">
        <v>1</v>
      </c>
      <c r="C39">
        <f>ROW(SmtRes!A141)</f>
        <v>141</v>
      </c>
      <c r="D39">
        <f>ROW(EtalonRes!A141)</f>
        <v>141</v>
      </c>
      <c r="E39" t="s">
        <v>114</v>
      </c>
      <c r="F39" t="s">
        <v>115</v>
      </c>
      <c r="G39" t="s">
        <v>116</v>
      </c>
      <c r="H39" t="s">
        <v>111</v>
      </c>
      <c r="I39">
        <v>4</v>
      </c>
      <c r="J39">
        <v>0</v>
      </c>
      <c r="O39">
        <f t="shared" si="35"/>
        <v>17710.16</v>
      </c>
      <c r="P39">
        <f t="shared" si="36"/>
        <v>0</v>
      </c>
      <c r="Q39">
        <f t="shared" si="37"/>
        <v>5743.3</v>
      </c>
      <c r="R39">
        <f t="shared" si="38"/>
        <v>631.16</v>
      </c>
      <c r="S39">
        <f t="shared" si="39"/>
        <v>11966.86</v>
      </c>
      <c r="T39">
        <f t="shared" si="40"/>
        <v>0</v>
      </c>
      <c r="U39">
        <f t="shared" si="41"/>
        <v>116.35199999999999</v>
      </c>
      <c r="V39">
        <f t="shared" si="42"/>
        <v>8.755199999999999</v>
      </c>
      <c r="W39">
        <f t="shared" si="43"/>
        <v>0</v>
      </c>
      <c r="X39">
        <f t="shared" si="44"/>
        <v>11968.12</v>
      </c>
      <c r="Y39">
        <f t="shared" si="45"/>
        <v>7369.84</v>
      </c>
      <c r="AA39">
        <v>0</v>
      </c>
      <c r="AB39">
        <f t="shared" si="46"/>
        <v>532.0224</v>
      </c>
      <c r="AC39">
        <f>((ES39*0))</f>
        <v>0</v>
      </c>
      <c r="AD39">
        <f>(((ET39*1.2)*1.2))</f>
        <v>251.89919999999998</v>
      </c>
      <c r="AE39">
        <f>(((EU39*1.2)*1.2))</f>
        <v>14.774399999999998</v>
      </c>
      <c r="AF39">
        <f>(((EV39*1.2)*1.2))</f>
        <v>280.12319999999994</v>
      </c>
      <c r="AG39">
        <f t="shared" si="47"/>
        <v>0</v>
      </c>
      <c r="AH39">
        <f>(((EW39*1.2)*1.2))</f>
        <v>29.087999999999997</v>
      </c>
      <c r="AI39">
        <f>(((EX39*1.2)*1.2))</f>
        <v>2.1887999999999996</v>
      </c>
      <c r="AJ39">
        <f t="shared" si="48"/>
        <v>0</v>
      </c>
      <c r="AK39">
        <v>387.71000000000004</v>
      </c>
      <c r="AL39">
        <v>18.25</v>
      </c>
      <c r="AM39">
        <v>174.93</v>
      </c>
      <c r="AN39">
        <v>10.26</v>
      </c>
      <c r="AO39">
        <v>194.53</v>
      </c>
      <c r="AP39">
        <v>0</v>
      </c>
      <c r="AQ39">
        <v>20.2</v>
      </c>
      <c r="AR39">
        <v>1.52</v>
      </c>
      <c r="AS39">
        <v>0</v>
      </c>
      <c r="AT39">
        <f t="shared" si="49"/>
        <v>95</v>
      </c>
      <c r="AU39">
        <f t="shared" si="50"/>
        <v>65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10.68</v>
      </c>
      <c r="BB39">
        <v>5.7</v>
      </c>
      <c r="BC39">
        <v>4.6</v>
      </c>
      <c r="BH39">
        <v>0</v>
      </c>
      <c r="BI39">
        <v>2</v>
      </c>
      <c r="BJ39" t="s">
        <v>117</v>
      </c>
      <c r="BM39">
        <v>57</v>
      </c>
      <c r="BN39">
        <v>0</v>
      </c>
      <c r="BO39" t="s">
        <v>19</v>
      </c>
      <c r="BP39">
        <v>1</v>
      </c>
      <c r="BQ39">
        <v>3</v>
      </c>
      <c r="BR39">
        <v>0</v>
      </c>
      <c r="BS39">
        <v>10.68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505</v>
      </c>
      <c r="CO39">
        <v>0</v>
      </c>
      <c r="CP39">
        <f t="shared" si="51"/>
        <v>17710.16</v>
      </c>
      <c r="CQ39">
        <f t="shared" si="52"/>
        <v>0</v>
      </c>
      <c r="CR39">
        <f t="shared" si="53"/>
        <v>1435.8254399999998</v>
      </c>
      <c r="CS39">
        <f t="shared" si="54"/>
        <v>157.79059199999998</v>
      </c>
      <c r="CT39">
        <f t="shared" si="55"/>
        <v>2991.715775999999</v>
      </c>
      <c r="CU39">
        <f t="shared" si="56"/>
        <v>0</v>
      </c>
      <c r="CV39">
        <f t="shared" si="57"/>
        <v>29.087999999999997</v>
      </c>
      <c r="CW39">
        <f t="shared" si="58"/>
        <v>2.1887999999999996</v>
      </c>
      <c r="CX39">
        <f t="shared" si="59"/>
        <v>0</v>
      </c>
      <c r="CY39">
        <f t="shared" si="60"/>
        <v>11968.119</v>
      </c>
      <c r="CZ39">
        <f t="shared" si="61"/>
        <v>7369.841700000001</v>
      </c>
      <c r="DD39" t="s">
        <v>104</v>
      </c>
      <c r="DE39" t="s">
        <v>118</v>
      </c>
      <c r="DF39" t="s">
        <v>118</v>
      </c>
      <c r="DG39" t="s">
        <v>118</v>
      </c>
      <c r="DI39" t="s">
        <v>118</v>
      </c>
      <c r="DJ39" t="s">
        <v>118</v>
      </c>
      <c r="DN39">
        <v>0</v>
      </c>
      <c r="DO39">
        <v>0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1010</v>
      </c>
      <c r="DV39" t="s">
        <v>111</v>
      </c>
      <c r="DW39" t="s">
        <v>111</v>
      </c>
      <c r="DX39">
        <v>1</v>
      </c>
      <c r="EE39">
        <v>10918313</v>
      </c>
      <c r="EF39">
        <v>3</v>
      </c>
      <c r="EG39" t="s">
        <v>89</v>
      </c>
      <c r="EH39">
        <v>0</v>
      </c>
      <c r="EJ39">
        <v>2</v>
      </c>
      <c r="EK39">
        <v>57</v>
      </c>
      <c r="EL39" t="s">
        <v>90</v>
      </c>
      <c r="EM39" t="s">
        <v>91</v>
      </c>
      <c r="EO39" t="s">
        <v>119</v>
      </c>
      <c r="EP39" t="s">
        <v>120</v>
      </c>
      <c r="EQ39">
        <v>0</v>
      </c>
      <c r="ER39">
        <v>387.71</v>
      </c>
      <c r="ES39">
        <v>18.25</v>
      </c>
      <c r="ET39">
        <v>174.93</v>
      </c>
      <c r="EU39">
        <v>10.26</v>
      </c>
      <c r="EV39">
        <v>194.53</v>
      </c>
      <c r="EW39">
        <v>20.2</v>
      </c>
      <c r="EX39">
        <v>1.52</v>
      </c>
    </row>
    <row r="40" spans="1:154" ht="12.75">
      <c r="A40">
        <v>17</v>
      </c>
      <c r="B40">
        <v>1</v>
      </c>
      <c r="C40">
        <f>ROW(SmtRes!A147)</f>
        <v>147</v>
      </c>
      <c r="D40">
        <f>ROW(EtalonRes!A147)</f>
        <v>147</v>
      </c>
      <c r="E40" t="s">
        <v>121</v>
      </c>
      <c r="F40" t="s">
        <v>122</v>
      </c>
      <c r="G40" t="s">
        <v>123</v>
      </c>
      <c r="H40" t="s">
        <v>124</v>
      </c>
      <c r="I40">
        <v>1</v>
      </c>
      <c r="J40">
        <v>0</v>
      </c>
      <c r="O40">
        <f t="shared" si="35"/>
        <v>3426.42</v>
      </c>
      <c r="P40">
        <f t="shared" si="36"/>
        <v>14.4</v>
      </c>
      <c r="Q40">
        <f t="shared" si="37"/>
        <v>1439.14</v>
      </c>
      <c r="R40">
        <f t="shared" si="38"/>
        <v>164.04</v>
      </c>
      <c r="S40">
        <f t="shared" si="39"/>
        <v>1972.88</v>
      </c>
      <c r="T40">
        <f t="shared" si="40"/>
        <v>0</v>
      </c>
      <c r="U40">
        <f t="shared" si="41"/>
        <v>19.182</v>
      </c>
      <c r="V40">
        <f t="shared" si="42"/>
        <v>2.055</v>
      </c>
      <c r="W40">
        <f t="shared" si="43"/>
        <v>0</v>
      </c>
      <c r="X40">
        <f t="shared" si="44"/>
        <v>2030.07</v>
      </c>
      <c r="Y40">
        <f t="shared" si="45"/>
        <v>1250.1</v>
      </c>
      <c r="AA40">
        <v>0</v>
      </c>
      <c r="AB40">
        <f t="shared" si="46"/>
        <v>440.3367999999999</v>
      </c>
      <c r="AC40">
        <f aca="true" t="shared" si="62" ref="AC40:AC50">(ES40)</f>
        <v>3.13</v>
      </c>
      <c r="AD40">
        <f aca="true" t="shared" si="63" ref="AD40:AE44">(((ET40*1.25)*1.2))</f>
        <v>252.47999999999996</v>
      </c>
      <c r="AE40">
        <f t="shared" si="63"/>
        <v>15.36</v>
      </c>
      <c r="AF40">
        <f>(((EV40*1.15)*1.2))</f>
        <v>184.7268</v>
      </c>
      <c r="AG40">
        <f t="shared" si="47"/>
        <v>0</v>
      </c>
      <c r="AH40">
        <f>(((EW40*1.15)*1.2))</f>
        <v>19.182</v>
      </c>
      <c r="AI40">
        <f>(((EX40*1.25)*1.2))</f>
        <v>2.055</v>
      </c>
      <c r="AJ40">
        <f t="shared" si="48"/>
        <v>0</v>
      </c>
      <c r="AK40">
        <v>305.31</v>
      </c>
      <c r="AL40">
        <v>3.13</v>
      </c>
      <c r="AM40">
        <v>168.32</v>
      </c>
      <c r="AN40">
        <v>10.24</v>
      </c>
      <c r="AO40">
        <v>133.86</v>
      </c>
      <c r="AP40">
        <v>0</v>
      </c>
      <c r="AQ40">
        <v>13.9</v>
      </c>
      <c r="AR40">
        <v>1.37</v>
      </c>
      <c r="AS40">
        <v>0</v>
      </c>
      <c r="AT40">
        <f t="shared" si="49"/>
        <v>95</v>
      </c>
      <c r="AU40">
        <f t="shared" si="50"/>
        <v>65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10.68</v>
      </c>
      <c r="BB40">
        <v>5.7</v>
      </c>
      <c r="BC40">
        <v>4.6</v>
      </c>
      <c r="BH40">
        <v>0</v>
      </c>
      <c r="BI40">
        <v>2</v>
      </c>
      <c r="BJ40" t="s">
        <v>125</v>
      </c>
      <c r="BM40">
        <v>57</v>
      </c>
      <c r="BN40">
        <v>0</v>
      </c>
      <c r="BO40" t="s">
        <v>19</v>
      </c>
      <c r="BP40">
        <v>1</v>
      </c>
      <c r="BQ40">
        <v>3</v>
      </c>
      <c r="BR40">
        <v>0</v>
      </c>
      <c r="BS40">
        <v>10.68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95</v>
      </c>
      <c r="CA40">
        <v>65</v>
      </c>
      <c r="CF40">
        <v>0</v>
      </c>
      <c r="CG40">
        <v>0</v>
      </c>
      <c r="CM40">
        <v>0</v>
      </c>
      <c r="CN40" t="s">
        <v>126</v>
      </c>
      <c r="CO40">
        <v>0</v>
      </c>
      <c r="CP40">
        <f t="shared" si="51"/>
        <v>3426.42</v>
      </c>
      <c r="CQ40">
        <f t="shared" si="52"/>
        <v>14.397999999999998</v>
      </c>
      <c r="CR40">
        <f t="shared" si="53"/>
        <v>1439.1359999999997</v>
      </c>
      <c r="CS40">
        <f t="shared" si="54"/>
        <v>164.04479999999998</v>
      </c>
      <c r="CT40">
        <f t="shared" si="55"/>
        <v>1972.882224</v>
      </c>
      <c r="CU40">
        <f t="shared" si="56"/>
        <v>0</v>
      </c>
      <c r="CV40">
        <f t="shared" si="57"/>
        <v>19.182</v>
      </c>
      <c r="CW40">
        <f t="shared" si="58"/>
        <v>2.055</v>
      </c>
      <c r="CX40">
        <f t="shared" si="59"/>
        <v>0</v>
      </c>
      <c r="CY40">
        <f t="shared" si="60"/>
        <v>2030.0739999999998</v>
      </c>
      <c r="CZ40">
        <f t="shared" si="61"/>
        <v>1250.0982000000004</v>
      </c>
      <c r="DE40" t="s">
        <v>127</v>
      </c>
      <c r="DF40" t="s">
        <v>127</v>
      </c>
      <c r="DG40" t="s">
        <v>128</v>
      </c>
      <c r="DI40" t="s">
        <v>128</v>
      </c>
      <c r="DJ40" t="s">
        <v>127</v>
      </c>
      <c r="DN40">
        <v>0</v>
      </c>
      <c r="DO40">
        <v>0</v>
      </c>
      <c r="DP40">
        <v>1</v>
      </c>
      <c r="DQ40">
        <v>1</v>
      </c>
      <c r="DR40">
        <v>1</v>
      </c>
      <c r="DS40">
        <v>1</v>
      </c>
      <c r="DT40">
        <v>1</v>
      </c>
      <c r="DU40">
        <v>1013</v>
      </c>
      <c r="DV40" t="s">
        <v>124</v>
      </c>
      <c r="DW40" t="s">
        <v>124</v>
      </c>
      <c r="DX40">
        <v>1</v>
      </c>
      <c r="EE40">
        <v>10918313</v>
      </c>
      <c r="EF40">
        <v>3</v>
      </c>
      <c r="EG40" t="s">
        <v>89</v>
      </c>
      <c r="EH40">
        <v>0</v>
      </c>
      <c r="EJ40">
        <v>2</v>
      </c>
      <c r="EK40">
        <v>57</v>
      </c>
      <c r="EL40" t="s">
        <v>90</v>
      </c>
      <c r="EM40" t="s">
        <v>91</v>
      </c>
      <c r="EO40" t="s">
        <v>129</v>
      </c>
      <c r="EP40" t="s">
        <v>130</v>
      </c>
      <c r="EQ40">
        <v>0</v>
      </c>
      <c r="ER40">
        <v>305.31</v>
      </c>
      <c r="ES40">
        <v>3.13</v>
      </c>
      <c r="ET40">
        <v>168.32</v>
      </c>
      <c r="EU40">
        <v>10.24</v>
      </c>
      <c r="EV40">
        <v>133.86</v>
      </c>
      <c r="EW40">
        <v>13.9</v>
      </c>
      <c r="EX40">
        <v>1.37</v>
      </c>
    </row>
    <row r="41" spans="1:154" ht="12.75">
      <c r="A41">
        <v>17</v>
      </c>
      <c r="B41">
        <v>1</v>
      </c>
      <c r="C41">
        <f>ROW(SmtRes!A167)</f>
        <v>167</v>
      </c>
      <c r="D41">
        <f>ROW(EtalonRes!A167)</f>
        <v>167</v>
      </c>
      <c r="E41" t="s">
        <v>131</v>
      </c>
      <c r="F41" t="s">
        <v>132</v>
      </c>
      <c r="G41" t="s">
        <v>506</v>
      </c>
      <c r="H41" t="s">
        <v>111</v>
      </c>
      <c r="I41">
        <v>1</v>
      </c>
      <c r="J41">
        <v>0</v>
      </c>
      <c r="O41">
        <f t="shared" si="35"/>
        <v>3751.08</v>
      </c>
      <c r="P41">
        <f t="shared" si="36"/>
        <v>2716.99</v>
      </c>
      <c r="Q41">
        <f t="shared" si="37"/>
        <v>85.67</v>
      </c>
      <c r="R41">
        <f t="shared" si="38"/>
        <v>4.17</v>
      </c>
      <c r="S41">
        <f t="shared" si="39"/>
        <v>948.42</v>
      </c>
      <c r="T41">
        <f t="shared" si="40"/>
        <v>0</v>
      </c>
      <c r="U41">
        <f t="shared" si="41"/>
        <v>8.818199999999997</v>
      </c>
      <c r="V41">
        <f t="shared" si="42"/>
        <v>0.056999999999999995</v>
      </c>
      <c r="W41">
        <f t="shared" si="43"/>
        <v>0</v>
      </c>
      <c r="X41">
        <f t="shared" si="44"/>
        <v>904.96</v>
      </c>
      <c r="Y41">
        <f t="shared" si="45"/>
        <v>557.27</v>
      </c>
      <c r="AA41">
        <v>0</v>
      </c>
      <c r="AB41">
        <f t="shared" si="46"/>
        <v>694.483</v>
      </c>
      <c r="AC41">
        <f t="shared" si="62"/>
        <v>590.65</v>
      </c>
      <c r="AD41">
        <f t="shared" si="63"/>
        <v>15.029999999999998</v>
      </c>
      <c r="AE41">
        <f t="shared" si="63"/>
        <v>0.39</v>
      </c>
      <c r="AF41">
        <f>(((EV41*1.15)*1.2))</f>
        <v>88.80299999999998</v>
      </c>
      <c r="AG41">
        <f t="shared" si="47"/>
        <v>0</v>
      </c>
      <c r="AH41">
        <f>(((EW41*1.15)*1.2))</f>
        <v>8.818199999999997</v>
      </c>
      <c r="AI41">
        <f>(((EX41*1.25)*1.2))</f>
        <v>0.056999999999999995</v>
      </c>
      <c r="AJ41">
        <f t="shared" si="48"/>
        <v>0</v>
      </c>
      <c r="AK41">
        <v>665.02</v>
      </c>
      <c r="AL41">
        <v>590.65</v>
      </c>
      <c r="AM41">
        <v>10.02</v>
      </c>
      <c r="AN41">
        <v>0.26</v>
      </c>
      <c r="AO41">
        <v>64.35</v>
      </c>
      <c r="AP41">
        <v>0</v>
      </c>
      <c r="AQ41">
        <v>6.39</v>
      </c>
      <c r="AR41">
        <v>0.038</v>
      </c>
      <c r="AS41">
        <v>0</v>
      </c>
      <c r="AT41">
        <f t="shared" si="49"/>
        <v>95</v>
      </c>
      <c r="AU41">
        <f t="shared" si="50"/>
        <v>65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10.68</v>
      </c>
      <c r="BB41">
        <v>5.7</v>
      </c>
      <c r="BC41">
        <v>4.6</v>
      </c>
      <c r="BH41">
        <v>0</v>
      </c>
      <c r="BI41">
        <v>2</v>
      </c>
      <c r="BJ41" t="s">
        <v>133</v>
      </c>
      <c r="BM41">
        <v>57</v>
      </c>
      <c r="BN41">
        <v>0</v>
      </c>
      <c r="BO41" t="s">
        <v>19</v>
      </c>
      <c r="BP41">
        <v>1</v>
      </c>
      <c r="BQ41">
        <v>3</v>
      </c>
      <c r="BR41">
        <v>0</v>
      </c>
      <c r="BS41">
        <v>10.68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95</v>
      </c>
      <c r="CA41">
        <v>65</v>
      </c>
      <c r="CF41">
        <v>0</v>
      </c>
      <c r="CG41">
        <v>0</v>
      </c>
      <c r="CM41">
        <v>0</v>
      </c>
      <c r="CN41" t="s">
        <v>126</v>
      </c>
      <c r="CO41">
        <v>0</v>
      </c>
      <c r="CP41">
        <f t="shared" si="51"/>
        <v>3751.08</v>
      </c>
      <c r="CQ41">
        <f t="shared" si="52"/>
        <v>2716.99</v>
      </c>
      <c r="CR41">
        <f t="shared" si="53"/>
        <v>85.67099999999999</v>
      </c>
      <c r="CS41">
        <f t="shared" si="54"/>
        <v>4.1652000000000005</v>
      </c>
      <c r="CT41">
        <f t="shared" si="55"/>
        <v>948.4160399999998</v>
      </c>
      <c r="CU41">
        <f t="shared" si="56"/>
        <v>0</v>
      </c>
      <c r="CV41">
        <f t="shared" si="57"/>
        <v>8.818199999999997</v>
      </c>
      <c r="CW41">
        <f t="shared" si="58"/>
        <v>0.056999999999999995</v>
      </c>
      <c r="CX41">
        <f t="shared" si="59"/>
        <v>0</v>
      </c>
      <c r="CY41">
        <f t="shared" si="60"/>
        <v>904.9604999999999</v>
      </c>
      <c r="CZ41">
        <f t="shared" si="61"/>
        <v>557.26515</v>
      </c>
      <c r="DE41" t="s">
        <v>127</v>
      </c>
      <c r="DF41" t="s">
        <v>127</v>
      </c>
      <c r="DG41" t="s">
        <v>128</v>
      </c>
      <c r="DI41" t="s">
        <v>128</v>
      </c>
      <c r="DJ41" t="s">
        <v>127</v>
      </c>
      <c r="DN41">
        <v>0</v>
      </c>
      <c r="DO41">
        <v>0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1010</v>
      </c>
      <c r="DV41" t="s">
        <v>111</v>
      </c>
      <c r="DW41" t="s">
        <v>111</v>
      </c>
      <c r="DX41">
        <v>1</v>
      </c>
      <c r="EE41">
        <v>10918313</v>
      </c>
      <c r="EF41">
        <v>3</v>
      </c>
      <c r="EG41" t="s">
        <v>89</v>
      </c>
      <c r="EH41">
        <v>0</v>
      </c>
      <c r="EJ41">
        <v>2</v>
      </c>
      <c r="EK41">
        <v>57</v>
      </c>
      <c r="EL41" t="s">
        <v>90</v>
      </c>
      <c r="EM41" t="s">
        <v>91</v>
      </c>
      <c r="EO41" t="s">
        <v>129</v>
      </c>
      <c r="EP41" t="s">
        <v>134</v>
      </c>
      <c r="EQ41">
        <v>0</v>
      </c>
      <c r="ER41">
        <v>665.02</v>
      </c>
      <c r="ES41">
        <v>590.65</v>
      </c>
      <c r="ET41">
        <v>10.02</v>
      </c>
      <c r="EU41">
        <v>0.26</v>
      </c>
      <c r="EV41">
        <v>64.35</v>
      </c>
      <c r="EW41">
        <v>6.39</v>
      </c>
      <c r="EX41">
        <v>0.038</v>
      </c>
    </row>
    <row r="42" spans="1:154" ht="12.75">
      <c r="A42">
        <v>17</v>
      </c>
      <c r="B42">
        <v>1</v>
      </c>
      <c r="C42">
        <f>ROW(SmtRes!A182)</f>
        <v>182</v>
      </c>
      <c r="D42">
        <f>ROW(EtalonRes!A182)</f>
        <v>182</v>
      </c>
      <c r="E42" t="s">
        <v>135</v>
      </c>
      <c r="F42" t="s">
        <v>136</v>
      </c>
      <c r="G42" t="s">
        <v>137</v>
      </c>
      <c r="H42" t="s">
        <v>138</v>
      </c>
      <c r="I42">
        <v>0.66</v>
      </c>
      <c r="J42">
        <v>0</v>
      </c>
      <c r="O42">
        <f t="shared" si="35"/>
        <v>20032.64</v>
      </c>
      <c r="P42">
        <f t="shared" si="36"/>
        <v>10073.87</v>
      </c>
      <c r="Q42">
        <f t="shared" si="37"/>
        <v>309.24</v>
      </c>
      <c r="R42">
        <f t="shared" si="38"/>
        <v>12.9</v>
      </c>
      <c r="S42">
        <f t="shared" si="39"/>
        <v>9649.53</v>
      </c>
      <c r="T42">
        <f t="shared" si="40"/>
        <v>0</v>
      </c>
      <c r="U42">
        <f t="shared" si="41"/>
        <v>91.07999999999998</v>
      </c>
      <c r="V42">
        <f t="shared" si="42"/>
        <v>0.1782</v>
      </c>
      <c r="W42">
        <f t="shared" si="43"/>
        <v>0</v>
      </c>
      <c r="X42">
        <f t="shared" si="44"/>
        <v>9179.31</v>
      </c>
      <c r="Y42">
        <f t="shared" si="45"/>
        <v>5652.52</v>
      </c>
      <c r="AA42">
        <v>0</v>
      </c>
      <c r="AB42">
        <f t="shared" si="46"/>
        <v>4769.299999999999</v>
      </c>
      <c r="AC42">
        <f t="shared" si="62"/>
        <v>3318.14</v>
      </c>
      <c r="AD42">
        <f t="shared" si="63"/>
        <v>82.2</v>
      </c>
      <c r="AE42">
        <f t="shared" si="63"/>
        <v>1.8299999999999998</v>
      </c>
      <c r="AF42">
        <f>(((EV42*1.15)*1.2))</f>
        <v>1368.9599999999998</v>
      </c>
      <c r="AG42">
        <f t="shared" si="47"/>
        <v>0</v>
      </c>
      <c r="AH42">
        <f>(((EW42*1.15)*1.2))</f>
        <v>137.99999999999997</v>
      </c>
      <c r="AI42">
        <f>(((EX42*1.25)*1.2))</f>
        <v>0.26999999999999996</v>
      </c>
      <c r="AJ42">
        <f t="shared" si="48"/>
        <v>0</v>
      </c>
      <c r="AK42">
        <v>4364.9400000000005</v>
      </c>
      <c r="AL42">
        <v>3318.14</v>
      </c>
      <c r="AM42">
        <v>54.8</v>
      </c>
      <c r="AN42">
        <v>1.22</v>
      </c>
      <c r="AO42">
        <v>992</v>
      </c>
      <c r="AP42">
        <v>0</v>
      </c>
      <c r="AQ42">
        <v>100</v>
      </c>
      <c r="AR42">
        <v>0.18</v>
      </c>
      <c r="AS42">
        <v>0</v>
      </c>
      <c r="AT42">
        <f t="shared" si="49"/>
        <v>95</v>
      </c>
      <c r="AU42">
        <f t="shared" si="50"/>
        <v>65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10.68</v>
      </c>
      <c r="BB42">
        <v>5.7</v>
      </c>
      <c r="BC42">
        <v>4.6</v>
      </c>
      <c r="BH42">
        <v>0</v>
      </c>
      <c r="BI42">
        <v>2</v>
      </c>
      <c r="BJ42" t="s">
        <v>139</v>
      </c>
      <c r="BM42">
        <v>57</v>
      </c>
      <c r="BN42">
        <v>0</v>
      </c>
      <c r="BO42" t="s">
        <v>19</v>
      </c>
      <c r="BP42">
        <v>1</v>
      </c>
      <c r="BQ42">
        <v>3</v>
      </c>
      <c r="BR42">
        <v>0</v>
      </c>
      <c r="BS42">
        <v>10.68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95</v>
      </c>
      <c r="CA42">
        <v>65</v>
      </c>
      <c r="CF42">
        <v>0</v>
      </c>
      <c r="CG42">
        <v>0</v>
      </c>
      <c r="CM42">
        <v>0</v>
      </c>
      <c r="CN42" t="s">
        <v>126</v>
      </c>
      <c r="CO42">
        <v>0</v>
      </c>
      <c r="CP42">
        <f t="shared" si="51"/>
        <v>20032.64</v>
      </c>
      <c r="CQ42">
        <f t="shared" si="52"/>
        <v>15263.443999999998</v>
      </c>
      <c r="CR42">
        <f t="shared" si="53"/>
        <v>468.54</v>
      </c>
      <c r="CS42">
        <f t="shared" si="54"/>
        <v>19.5444</v>
      </c>
      <c r="CT42">
        <f t="shared" si="55"/>
        <v>14620.492799999998</v>
      </c>
      <c r="CU42">
        <f t="shared" si="56"/>
        <v>0</v>
      </c>
      <c r="CV42">
        <f t="shared" si="57"/>
        <v>137.99999999999997</v>
      </c>
      <c r="CW42">
        <f t="shared" si="58"/>
        <v>0.26999999999999996</v>
      </c>
      <c r="CX42">
        <f t="shared" si="59"/>
        <v>0</v>
      </c>
      <c r="CY42">
        <f t="shared" si="60"/>
        <v>9179.3085</v>
      </c>
      <c r="CZ42">
        <f t="shared" si="61"/>
        <v>5652.52155</v>
      </c>
      <c r="DE42" t="s">
        <v>127</v>
      </c>
      <c r="DF42" t="s">
        <v>127</v>
      </c>
      <c r="DG42" t="s">
        <v>128</v>
      </c>
      <c r="DI42" t="s">
        <v>128</v>
      </c>
      <c r="DJ42" t="s">
        <v>127</v>
      </c>
      <c r="DN42">
        <v>0</v>
      </c>
      <c r="DO42">
        <v>0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1010</v>
      </c>
      <c r="DV42" t="s">
        <v>138</v>
      </c>
      <c r="DW42" t="s">
        <v>140</v>
      </c>
      <c r="DX42">
        <v>100</v>
      </c>
      <c r="EE42">
        <v>10918313</v>
      </c>
      <c r="EF42">
        <v>3</v>
      </c>
      <c r="EG42" t="s">
        <v>89</v>
      </c>
      <c r="EH42">
        <v>0</v>
      </c>
      <c r="EJ42">
        <v>2</v>
      </c>
      <c r="EK42">
        <v>57</v>
      </c>
      <c r="EL42" t="s">
        <v>90</v>
      </c>
      <c r="EM42" t="s">
        <v>91</v>
      </c>
      <c r="EO42" t="s">
        <v>129</v>
      </c>
      <c r="EP42" t="s">
        <v>141</v>
      </c>
      <c r="EQ42">
        <v>0</v>
      </c>
      <c r="ER42">
        <v>4364.94</v>
      </c>
      <c r="ES42">
        <v>3318.14</v>
      </c>
      <c r="ET42">
        <v>54.8</v>
      </c>
      <c r="EU42">
        <v>1.22</v>
      </c>
      <c r="EV42">
        <v>992</v>
      </c>
      <c r="EW42">
        <v>100</v>
      </c>
      <c r="EX42">
        <v>0.18</v>
      </c>
    </row>
    <row r="43" spans="1:154" ht="12.75">
      <c r="A43">
        <v>17</v>
      </c>
      <c r="B43">
        <v>1</v>
      </c>
      <c r="C43">
        <f>ROW(SmtRes!A196)</f>
        <v>196</v>
      </c>
      <c r="D43">
        <f>ROW(EtalonRes!A196)</f>
        <v>196</v>
      </c>
      <c r="E43" t="s">
        <v>142</v>
      </c>
      <c r="F43" t="s">
        <v>99</v>
      </c>
      <c r="G43" t="s">
        <v>100</v>
      </c>
      <c r="H43" t="s">
        <v>101</v>
      </c>
      <c r="I43">
        <v>0.66</v>
      </c>
      <c r="J43">
        <v>0</v>
      </c>
      <c r="O43">
        <f t="shared" si="35"/>
        <v>6138.43</v>
      </c>
      <c r="P43">
        <f t="shared" si="36"/>
        <v>342.43</v>
      </c>
      <c r="Q43">
        <f t="shared" si="37"/>
        <v>878.05</v>
      </c>
      <c r="R43">
        <f t="shared" si="38"/>
        <v>636.61</v>
      </c>
      <c r="S43">
        <f t="shared" si="39"/>
        <v>4917.95</v>
      </c>
      <c r="T43">
        <f t="shared" si="40"/>
        <v>0</v>
      </c>
      <c r="U43">
        <f t="shared" si="41"/>
        <v>47.81699999999999</v>
      </c>
      <c r="V43">
        <f t="shared" si="42"/>
        <v>6.068699999999999</v>
      </c>
      <c r="W43">
        <f t="shared" si="43"/>
        <v>0</v>
      </c>
      <c r="X43">
        <f t="shared" si="44"/>
        <v>5276.83</v>
      </c>
      <c r="Y43">
        <f t="shared" si="45"/>
        <v>3249.42</v>
      </c>
      <c r="AA43">
        <v>0</v>
      </c>
      <c r="AB43">
        <f t="shared" si="46"/>
        <v>1043.8903999999998</v>
      </c>
      <c r="AC43">
        <f t="shared" si="62"/>
        <v>112.79</v>
      </c>
      <c r="AD43">
        <f t="shared" si="63"/>
        <v>233.39999999999998</v>
      </c>
      <c r="AE43">
        <f t="shared" si="63"/>
        <v>90.315</v>
      </c>
      <c r="AF43">
        <f>(((EV43*1.15)*1.2))</f>
        <v>697.7003999999998</v>
      </c>
      <c r="AG43">
        <f t="shared" si="47"/>
        <v>0</v>
      </c>
      <c r="AH43">
        <f>(((EW43*1.15)*1.2))</f>
        <v>72.44999999999999</v>
      </c>
      <c r="AI43">
        <f>(((EX43*1.25)*1.2))</f>
        <v>9.194999999999999</v>
      </c>
      <c r="AJ43">
        <f t="shared" si="48"/>
        <v>0</v>
      </c>
      <c r="AK43">
        <v>773.97</v>
      </c>
      <c r="AL43">
        <v>112.79</v>
      </c>
      <c r="AM43">
        <v>155.6</v>
      </c>
      <c r="AN43">
        <v>60.21</v>
      </c>
      <c r="AO43">
        <v>505.58</v>
      </c>
      <c r="AP43">
        <v>0</v>
      </c>
      <c r="AQ43">
        <v>52.5</v>
      </c>
      <c r="AR43">
        <v>6.13</v>
      </c>
      <c r="AS43">
        <v>0</v>
      </c>
      <c r="AT43">
        <f t="shared" si="49"/>
        <v>95</v>
      </c>
      <c r="AU43">
        <f t="shared" si="50"/>
        <v>65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10.68</v>
      </c>
      <c r="BB43">
        <v>5.7</v>
      </c>
      <c r="BC43">
        <v>4.6</v>
      </c>
      <c r="BH43">
        <v>0</v>
      </c>
      <c r="BI43">
        <v>2</v>
      </c>
      <c r="BJ43" t="s">
        <v>102</v>
      </c>
      <c r="BM43">
        <v>57</v>
      </c>
      <c r="BN43">
        <v>0</v>
      </c>
      <c r="BO43" t="s">
        <v>19</v>
      </c>
      <c r="BP43">
        <v>1</v>
      </c>
      <c r="BQ43">
        <v>3</v>
      </c>
      <c r="BR43">
        <v>0</v>
      </c>
      <c r="BS43">
        <v>10.68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95</v>
      </c>
      <c r="CA43">
        <v>65</v>
      </c>
      <c r="CF43">
        <v>0</v>
      </c>
      <c r="CG43">
        <v>0</v>
      </c>
      <c r="CM43">
        <v>0</v>
      </c>
      <c r="CN43" t="s">
        <v>126</v>
      </c>
      <c r="CO43">
        <v>0</v>
      </c>
      <c r="CP43">
        <f t="shared" si="51"/>
        <v>6138.43</v>
      </c>
      <c r="CQ43">
        <f t="shared" si="52"/>
        <v>518.834</v>
      </c>
      <c r="CR43">
        <f t="shared" si="53"/>
        <v>1330.3799999999999</v>
      </c>
      <c r="CS43">
        <f t="shared" si="54"/>
        <v>964.5641999999999</v>
      </c>
      <c r="CT43">
        <f t="shared" si="55"/>
        <v>7451.440271999998</v>
      </c>
      <c r="CU43">
        <f t="shared" si="56"/>
        <v>0</v>
      </c>
      <c r="CV43">
        <f t="shared" si="57"/>
        <v>72.44999999999999</v>
      </c>
      <c r="CW43">
        <f t="shared" si="58"/>
        <v>9.194999999999999</v>
      </c>
      <c r="CX43">
        <f t="shared" si="59"/>
        <v>0</v>
      </c>
      <c r="CY43">
        <f t="shared" si="60"/>
        <v>5276.831999999999</v>
      </c>
      <c r="CZ43">
        <f t="shared" si="61"/>
        <v>3249.4175999999998</v>
      </c>
      <c r="DE43" t="s">
        <v>127</v>
      </c>
      <c r="DF43" t="s">
        <v>127</v>
      </c>
      <c r="DG43" t="s">
        <v>128</v>
      </c>
      <c r="DI43" t="s">
        <v>128</v>
      </c>
      <c r="DJ43" t="s">
        <v>127</v>
      </c>
      <c r="DN43">
        <v>0</v>
      </c>
      <c r="DO43">
        <v>0</v>
      </c>
      <c r="DP43">
        <v>1</v>
      </c>
      <c r="DQ43">
        <v>1</v>
      </c>
      <c r="DR43">
        <v>1</v>
      </c>
      <c r="DS43">
        <v>1</v>
      </c>
      <c r="DT43">
        <v>1</v>
      </c>
      <c r="DU43">
        <v>1003</v>
      </c>
      <c r="DV43" t="s">
        <v>101</v>
      </c>
      <c r="DW43" t="s">
        <v>101</v>
      </c>
      <c r="DX43">
        <v>100</v>
      </c>
      <c r="EE43">
        <v>10918313</v>
      </c>
      <c r="EF43">
        <v>3</v>
      </c>
      <c r="EG43" t="s">
        <v>89</v>
      </c>
      <c r="EH43">
        <v>0</v>
      </c>
      <c r="EJ43">
        <v>2</v>
      </c>
      <c r="EK43">
        <v>57</v>
      </c>
      <c r="EL43" t="s">
        <v>90</v>
      </c>
      <c r="EM43" t="s">
        <v>91</v>
      </c>
      <c r="EO43" t="s">
        <v>129</v>
      </c>
      <c r="EP43" t="s">
        <v>108</v>
      </c>
      <c r="EQ43">
        <v>0</v>
      </c>
      <c r="ER43">
        <v>773.97</v>
      </c>
      <c r="ES43">
        <v>112.79</v>
      </c>
      <c r="ET43">
        <v>155.6</v>
      </c>
      <c r="EU43">
        <v>60.21</v>
      </c>
      <c r="EV43">
        <v>505.58</v>
      </c>
      <c r="EW43">
        <v>52.5</v>
      </c>
      <c r="EX43">
        <v>6.13</v>
      </c>
    </row>
    <row r="44" spans="1:154" ht="12.75">
      <c r="A44">
        <v>17</v>
      </c>
      <c r="B44">
        <v>1</v>
      </c>
      <c r="C44">
        <f>ROW(SmtRes!A202)</f>
        <v>202</v>
      </c>
      <c r="D44">
        <f>ROW(EtalonRes!A202)</f>
        <v>202</v>
      </c>
      <c r="E44" t="s">
        <v>143</v>
      </c>
      <c r="F44" t="s">
        <v>109</v>
      </c>
      <c r="G44" t="s">
        <v>110</v>
      </c>
      <c r="H44" t="s">
        <v>111</v>
      </c>
      <c r="I44">
        <v>48</v>
      </c>
      <c r="J44">
        <v>0</v>
      </c>
      <c r="O44">
        <f t="shared" si="35"/>
        <v>7350.7</v>
      </c>
      <c r="P44">
        <f t="shared" si="36"/>
        <v>523.3</v>
      </c>
      <c r="Q44">
        <f t="shared" si="37"/>
        <v>2129.98</v>
      </c>
      <c r="R44">
        <f t="shared" si="38"/>
        <v>253.76</v>
      </c>
      <c r="S44">
        <f t="shared" si="39"/>
        <v>4697.42</v>
      </c>
      <c r="T44">
        <f t="shared" si="40"/>
        <v>0</v>
      </c>
      <c r="U44">
        <f t="shared" si="41"/>
        <v>45.70559999999999</v>
      </c>
      <c r="V44">
        <f t="shared" si="42"/>
        <v>2.592</v>
      </c>
      <c r="W44">
        <f t="shared" si="43"/>
        <v>0</v>
      </c>
      <c r="X44">
        <f t="shared" si="44"/>
        <v>4703.62</v>
      </c>
      <c r="Y44">
        <f t="shared" si="45"/>
        <v>2896.44</v>
      </c>
      <c r="AA44">
        <v>0</v>
      </c>
      <c r="AB44">
        <f t="shared" si="46"/>
        <v>19.318199999999997</v>
      </c>
      <c r="AC44">
        <f t="shared" si="62"/>
        <v>2.37</v>
      </c>
      <c r="AD44">
        <f t="shared" si="63"/>
        <v>7.785</v>
      </c>
      <c r="AE44">
        <f t="shared" si="63"/>
        <v>0.495</v>
      </c>
      <c r="AF44">
        <f>(((EV44*1.15)*1.2))</f>
        <v>9.163199999999998</v>
      </c>
      <c r="AG44">
        <f t="shared" si="47"/>
        <v>0</v>
      </c>
      <c r="AH44">
        <f>(((EW44*1.15)*1.2))</f>
        <v>0.9521999999999998</v>
      </c>
      <c r="AI44">
        <f>(((EX44*1.25)*1.2))</f>
        <v>0.054</v>
      </c>
      <c r="AJ44">
        <f t="shared" si="48"/>
        <v>0</v>
      </c>
      <c r="AK44">
        <v>14.2</v>
      </c>
      <c r="AL44">
        <v>2.37</v>
      </c>
      <c r="AM44">
        <v>5.19</v>
      </c>
      <c r="AN44">
        <v>0.33</v>
      </c>
      <c r="AO44">
        <v>6.64</v>
      </c>
      <c r="AP44">
        <v>0</v>
      </c>
      <c r="AQ44">
        <v>0.69</v>
      </c>
      <c r="AR44">
        <v>0.036</v>
      </c>
      <c r="AS44">
        <v>0</v>
      </c>
      <c r="AT44">
        <f t="shared" si="49"/>
        <v>95</v>
      </c>
      <c r="AU44">
        <f t="shared" si="50"/>
        <v>65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10.68</v>
      </c>
      <c r="BB44">
        <v>5.7</v>
      </c>
      <c r="BC44">
        <v>4.6</v>
      </c>
      <c r="BH44">
        <v>0</v>
      </c>
      <c r="BI44">
        <v>2</v>
      </c>
      <c r="BJ44" t="s">
        <v>112</v>
      </c>
      <c r="BM44">
        <v>57</v>
      </c>
      <c r="BN44">
        <v>0</v>
      </c>
      <c r="BO44" t="s">
        <v>19</v>
      </c>
      <c r="BP44">
        <v>1</v>
      </c>
      <c r="BQ44">
        <v>3</v>
      </c>
      <c r="BR44">
        <v>0</v>
      </c>
      <c r="BS44">
        <v>10.68</v>
      </c>
      <c r="BT44">
        <v>1</v>
      </c>
      <c r="BU44">
        <v>1</v>
      </c>
      <c r="BV44">
        <v>1</v>
      </c>
      <c r="BW44">
        <v>1</v>
      </c>
      <c r="BX44">
        <v>1</v>
      </c>
      <c r="BZ44">
        <v>95</v>
      </c>
      <c r="CA44">
        <v>65</v>
      </c>
      <c r="CF44">
        <v>0</v>
      </c>
      <c r="CG44">
        <v>0</v>
      </c>
      <c r="CM44">
        <v>0</v>
      </c>
      <c r="CN44" t="s">
        <v>126</v>
      </c>
      <c r="CO44">
        <v>0</v>
      </c>
      <c r="CP44">
        <f t="shared" si="51"/>
        <v>7350.7</v>
      </c>
      <c r="CQ44">
        <f t="shared" si="52"/>
        <v>10.902</v>
      </c>
      <c r="CR44">
        <f t="shared" si="53"/>
        <v>44.374500000000005</v>
      </c>
      <c r="CS44">
        <f t="shared" si="54"/>
        <v>5.2866</v>
      </c>
      <c r="CT44">
        <f t="shared" si="55"/>
        <v>97.86297599999997</v>
      </c>
      <c r="CU44">
        <f t="shared" si="56"/>
        <v>0</v>
      </c>
      <c r="CV44">
        <f t="shared" si="57"/>
        <v>0.9521999999999998</v>
      </c>
      <c r="CW44">
        <f t="shared" si="58"/>
        <v>0.054</v>
      </c>
      <c r="CX44">
        <f t="shared" si="59"/>
        <v>0</v>
      </c>
      <c r="CY44">
        <f t="shared" si="60"/>
        <v>4703.621</v>
      </c>
      <c r="CZ44">
        <f t="shared" si="61"/>
        <v>2896.4403</v>
      </c>
      <c r="DE44" t="s">
        <v>127</v>
      </c>
      <c r="DF44" t="s">
        <v>127</v>
      </c>
      <c r="DG44" t="s">
        <v>128</v>
      </c>
      <c r="DI44" t="s">
        <v>128</v>
      </c>
      <c r="DJ44" t="s">
        <v>127</v>
      </c>
      <c r="DN44">
        <v>0</v>
      </c>
      <c r="DO44">
        <v>0</v>
      </c>
      <c r="DP44">
        <v>1</v>
      </c>
      <c r="DQ44">
        <v>1</v>
      </c>
      <c r="DR44">
        <v>1</v>
      </c>
      <c r="DS44">
        <v>1</v>
      </c>
      <c r="DT44">
        <v>1</v>
      </c>
      <c r="DU44">
        <v>1010</v>
      </c>
      <c r="DV44" t="s">
        <v>111</v>
      </c>
      <c r="DW44" t="s">
        <v>111</v>
      </c>
      <c r="DX44">
        <v>1</v>
      </c>
      <c r="EE44">
        <v>10918313</v>
      </c>
      <c r="EF44">
        <v>3</v>
      </c>
      <c r="EG44" t="s">
        <v>89</v>
      </c>
      <c r="EH44">
        <v>0</v>
      </c>
      <c r="EJ44">
        <v>2</v>
      </c>
      <c r="EK44">
        <v>57</v>
      </c>
      <c r="EL44" t="s">
        <v>90</v>
      </c>
      <c r="EM44" t="s">
        <v>91</v>
      </c>
      <c r="EO44" t="s">
        <v>129</v>
      </c>
      <c r="EP44" t="s">
        <v>113</v>
      </c>
      <c r="EQ44">
        <v>0</v>
      </c>
      <c r="ER44">
        <v>14.2</v>
      </c>
      <c r="ES44">
        <v>2.37</v>
      </c>
      <c r="ET44">
        <v>5.19</v>
      </c>
      <c r="EU44">
        <v>0.33</v>
      </c>
      <c r="EV44">
        <v>6.64</v>
      </c>
      <c r="EW44">
        <v>0.69</v>
      </c>
      <c r="EX44">
        <v>0.036</v>
      </c>
    </row>
    <row r="45" spans="1:154" ht="12.75">
      <c r="A45">
        <v>17</v>
      </c>
      <c r="B45">
        <v>1</v>
      </c>
      <c r="E45" t="s">
        <v>144</v>
      </c>
      <c r="F45" t="s">
        <v>145</v>
      </c>
      <c r="G45" t="s">
        <v>146</v>
      </c>
      <c r="H45" t="s">
        <v>111</v>
      </c>
      <c r="I45">
        <v>48</v>
      </c>
      <c r="J45">
        <v>0</v>
      </c>
      <c r="O45">
        <f t="shared" si="35"/>
        <v>23268</v>
      </c>
      <c r="P45">
        <f t="shared" si="36"/>
        <v>23268</v>
      </c>
      <c r="Q45">
        <f t="shared" si="37"/>
        <v>0</v>
      </c>
      <c r="R45">
        <f t="shared" si="38"/>
        <v>0</v>
      </c>
      <c r="S45">
        <f t="shared" si="39"/>
        <v>0</v>
      </c>
      <c r="T45">
        <f t="shared" si="40"/>
        <v>0</v>
      </c>
      <c r="U45">
        <f t="shared" si="41"/>
        <v>0</v>
      </c>
      <c r="V45">
        <f t="shared" si="42"/>
        <v>0</v>
      </c>
      <c r="W45">
        <f t="shared" si="43"/>
        <v>0</v>
      </c>
      <c r="X45">
        <f t="shared" si="44"/>
        <v>0</v>
      </c>
      <c r="Y45">
        <f t="shared" si="45"/>
        <v>0</v>
      </c>
      <c r="AA45">
        <v>0</v>
      </c>
      <c r="AB45">
        <f t="shared" si="46"/>
        <v>484.75</v>
      </c>
      <c r="AC45">
        <f t="shared" si="62"/>
        <v>484.75</v>
      </c>
      <c r="AD45">
        <f aca="true" t="shared" si="64" ref="AD45:AF50">(ET45)</f>
        <v>0</v>
      </c>
      <c r="AE45">
        <f t="shared" si="64"/>
        <v>0</v>
      </c>
      <c r="AF45">
        <f t="shared" si="64"/>
        <v>0</v>
      </c>
      <c r="AG45">
        <f t="shared" si="47"/>
        <v>0</v>
      </c>
      <c r="AH45">
        <f aca="true" t="shared" si="65" ref="AH45:AI50">(EW45)</f>
        <v>0</v>
      </c>
      <c r="AI45">
        <f t="shared" si="65"/>
        <v>0</v>
      </c>
      <c r="AJ45">
        <f t="shared" si="48"/>
        <v>0</v>
      </c>
      <c r="AK45">
        <v>484.75</v>
      </c>
      <c r="AL45">
        <v>484.75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f t="shared" si="49"/>
        <v>112</v>
      </c>
      <c r="AU45">
        <f t="shared" si="50"/>
        <v>55.25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1</v>
      </c>
      <c r="BB45">
        <v>1</v>
      </c>
      <c r="BC45">
        <v>1</v>
      </c>
      <c r="BH45">
        <v>3</v>
      </c>
      <c r="BI45">
        <v>4</v>
      </c>
      <c r="BM45">
        <v>0</v>
      </c>
      <c r="BN45">
        <v>0</v>
      </c>
      <c r="BP45">
        <v>0</v>
      </c>
      <c r="BQ45">
        <v>1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112</v>
      </c>
      <c r="CA45">
        <v>55.25</v>
      </c>
      <c r="CF45">
        <v>0</v>
      </c>
      <c r="CG45">
        <v>0</v>
      </c>
      <c r="CM45">
        <v>0</v>
      </c>
      <c r="CO45">
        <v>0</v>
      </c>
      <c r="CP45">
        <f t="shared" si="51"/>
        <v>23268</v>
      </c>
      <c r="CQ45">
        <f t="shared" si="52"/>
        <v>484.75</v>
      </c>
      <c r="CR45">
        <f t="shared" si="53"/>
        <v>0</v>
      </c>
      <c r="CS45">
        <f t="shared" si="54"/>
        <v>0</v>
      </c>
      <c r="CT45">
        <f t="shared" si="55"/>
        <v>0</v>
      </c>
      <c r="CU45">
        <f t="shared" si="56"/>
        <v>0</v>
      </c>
      <c r="CV45">
        <f t="shared" si="57"/>
        <v>0</v>
      </c>
      <c r="CW45">
        <f t="shared" si="58"/>
        <v>0</v>
      </c>
      <c r="CX45">
        <f t="shared" si="59"/>
        <v>0</v>
      </c>
      <c r="CY45">
        <f t="shared" si="60"/>
        <v>0</v>
      </c>
      <c r="CZ45">
        <f t="shared" si="61"/>
        <v>0</v>
      </c>
      <c r="DN45">
        <v>0</v>
      </c>
      <c r="DO45">
        <v>0</v>
      </c>
      <c r="DP45">
        <v>1</v>
      </c>
      <c r="DQ45">
        <v>1</v>
      </c>
      <c r="DR45">
        <v>1</v>
      </c>
      <c r="DS45">
        <v>1</v>
      </c>
      <c r="DT45">
        <v>1</v>
      </c>
      <c r="DU45">
        <v>1010</v>
      </c>
      <c r="DV45" t="s">
        <v>111</v>
      </c>
      <c r="DW45" t="s">
        <v>111</v>
      </c>
      <c r="DX45">
        <v>1</v>
      </c>
      <c r="EE45">
        <v>10918257</v>
      </c>
      <c r="EF45">
        <v>1</v>
      </c>
      <c r="EG45" t="s">
        <v>147</v>
      </c>
      <c r="EH45">
        <v>0</v>
      </c>
      <c r="EJ45">
        <v>4</v>
      </c>
      <c r="EK45">
        <v>0</v>
      </c>
      <c r="EL45" t="s">
        <v>147</v>
      </c>
      <c r="EM45" t="s">
        <v>148</v>
      </c>
      <c r="EQ45">
        <v>0</v>
      </c>
      <c r="ER45">
        <v>0</v>
      </c>
      <c r="ES45">
        <v>484.75</v>
      </c>
      <c r="ET45">
        <v>0</v>
      </c>
      <c r="EU45">
        <v>0</v>
      </c>
      <c r="EV45">
        <v>0</v>
      </c>
      <c r="EW45">
        <v>0</v>
      </c>
      <c r="EX45">
        <v>0</v>
      </c>
    </row>
    <row r="46" spans="1:154" ht="12.75">
      <c r="A46">
        <v>17</v>
      </c>
      <c r="B46">
        <v>1</v>
      </c>
      <c r="E46" t="s">
        <v>149</v>
      </c>
      <c r="F46" t="s">
        <v>145</v>
      </c>
      <c r="G46" t="s">
        <v>150</v>
      </c>
      <c r="H46" t="s">
        <v>111</v>
      </c>
      <c r="I46">
        <v>34</v>
      </c>
      <c r="J46">
        <v>0</v>
      </c>
      <c r="O46">
        <f t="shared" si="35"/>
        <v>216994.8</v>
      </c>
      <c r="P46">
        <f t="shared" si="36"/>
        <v>216994.8</v>
      </c>
      <c r="Q46">
        <f t="shared" si="37"/>
        <v>0</v>
      </c>
      <c r="R46">
        <f t="shared" si="38"/>
        <v>0</v>
      </c>
      <c r="S46">
        <f t="shared" si="39"/>
        <v>0</v>
      </c>
      <c r="T46">
        <f t="shared" si="40"/>
        <v>0</v>
      </c>
      <c r="U46">
        <f t="shared" si="41"/>
        <v>0</v>
      </c>
      <c r="V46">
        <f t="shared" si="42"/>
        <v>0</v>
      </c>
      <c r="W46">
        <f t="shared" si="43"/>
        <v>0</v>
      </c>
      <c r="X46">
        <f t="shared" si="44"/>
        <v>0</v>
      </c>
      <c r="Y46">
        <f t="shared" si="45"/>
        <v>0</v>
      </c>
      <c r="AA46">
        <v>0</v>
      </c>
      <c r="AB46">
        <f t="shared" si="46"/>
        <v>6382.2</v>
      </c>
      <c r="AC46">
        <f t="shared" si="62"/>
        <v>6382.2</v>
      </c>
      <c r="AD46">
        <f t="shared" si="64"/>
        <v>0</v>
      </c>
      <c r="AE46">
        <f t="shared" si="64"/>
        <v>0</v>
      </c>
      <c r="AF46">
        <f t="shared" si="64"/>
        <v>0</v>
      </c>
      <c r="AG46">
        <f t="shared" si="47"/>
        <v>0</v>
      </c>
      <c r="AH46">
        <f t="shared" si="65"/>
        <v>0</v>
      </c>
      <c r="AI46">
        <f t="shared" si="65"/>
        <v>0</v>
      </c>
      <c r="AJ46">
        <f t="shared" si="48"/>
        <v>0</v>
      </c>
      <c r="AK46">
        <v>6382.2</v>
      </c>
      <c r="AL46">
        <v>6382.2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f t="shared" si="49"/>
        <v>112</v>
      </c>
      <c r="AU46">
        <f t="shared" si="50"/>
        <v>55.25</v>
      </c>
      <c r="AV46">
        <v>1</v>
      </c>
      <c r="AW46">
        <v>1</v>
      </c>
      <c r="AX46">
        <v>1</v>
      </c>
      <c r="AY46">
        <v>1</v>
      </c>
      <c r="AZ46">
        <v>1</v>
      </c>
      <c r="BA46">
        <v>1</v>
      </c>
      <c r="BB46">
        <v>1</v>
      </c>
      <c r="BC46">
        <v>1</v>
      </c>
      <c r="BH46">
        <v>3</v>
      </c>
      <c r="BI46">
        <v>4</v>
      </c>
      <c r="BM46">
        <v>0</v>
      </c>
      <c r="BN46">
        <v>0</v>
      </c>
      <c r="BP46">
        <v>0</v>
      </c>
      <c r="BQ46">
        <v>1</v>
      </c>
      <c r="BR46">
        <v>0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Z46">
        <v>112</v>
      </c>
      <c r="CA46">
        <v>55.25</v>
      </c>
      <c r="CF46">
        <v>0</v>
      </c>
      <c r="CG46">
        <v>0</v>
      </c>
      <c r="CM46">
        <v>0</v>
      </c>
      <c r="CO46">
        <v>0</v>
      </c>
      <c r="CP46">
        <f t="shared" si="51"/>
        <v>216994.8</v>
      </c>
      <c r="CQ46">
        <f t="shared" si="52"/>
        <v>6382.2</v>
      </c>
      <c r="CR46">
        <f t="shared" si="53"/>
        <v>0</v>
      </c>
      <c r="CS46">
        <f t="shared" si="54"/>
        <v>0</v>
      </c>
      <c r="CT46">
        <f t="shared" si="55"/>
        <v>0</v>
      </c>
      <c r="CU46">
        <f t="shared" si="56"/>
        <v>0</v>
      </c>
      <c r="CV46">
        <f t="shared" si="57"/>
        <v>0</v>
      </c>
      <c r="CW46">
        <f t="shared" si="58"/>
        <v>0</v>
      </c>
      <c r="CX46">
        <f t="shared" si="59"/>
        <v>0</v>
      </c>
      <c r="CY46">
        <f t="shared" si="60"/>
        <v>0</v>
      </c>
      <c r="CZ46">
        <f t="shared" si="61"/>
        <v>0</v>
      </c>
      <c r="DN46">
        <v>0</v>
      </c>
      <c r="DO46">
        <v>0</v>
      </c>
      <c r="DP46">
        <v>1</v>
      </c>
      <c r="DQ46">
        <v>1</v>
      </c>
      <c r="DR46">
        <v>1</v>
      </c>
      <c r="DS46">
        <v>1</v>
      </c>
      <c r="DT46">
        <v>1</v>
      </c>
      <c r="DU46">
        <v>1010</v>
      </c>
      <c r="DV46" t="s">
        <v>111</v>
      </c>
      <c r="DW46" t="s">
        <v>111</v>
      </c>
      <c r="DX46">
        <v>1</v>
      </c>
      <c r="EE46">
        <v>10918257</v>
      </c>
      <c r="EF46">
        <v>1</v>
      </c>
      <c r="EG46" t="s">
        <v>147</v>
      </c>
      <c r="EH46">
        <v>0</v>
      </c>
      <c r="EJ46">
        <v>4</v>
      </c>
      <c r="EK46">
        <v>0</v>
      </c>
      <c r="EL46" t="s">
        <v>147</v>
      </c>
      <c r="EM46" t="s">
        <v>148</v>
      </c>
      <c r="EQ46">
        <v>0</v>
      </c>
      <c r="ER46">
        <v>0</v>
      </c>
      <c r="ES46">
        <v>6382.2</v>
      </c>
      <c r="ET46">
        <v>0</v>
      </c>
      <c r="EU46">
        <v>0</v>
      </c>
      <c r="EV46">
        <v>0</v>
      </c>
      <c r="EW46">
        <v>0</v>
      </c>
      <c r="EX46">
        <v>0</v>
      </c>
    </row>
    <row r="47" spans="1:154" ht="12.75">
      <c r="A47">
        <v>17</v>
      </c>
      <c r="B47">
        <v>1</v>
      </c>
      <c r="E47" t="s">
        <v>151</v>
      </c>
      <c r="F47" t="s">
        <v>145</v>
      </c>
      <c r="G47" t="s">
        <v>152</v>
      </c>
      <c r="H47" t="s">
        <v>111</v>
      </c>
      <c r="I47">
        <v>1</v>
      </c>
      <c r="J47">
        <v>0</v>
      </c>
      <c r="O47">
        <f t="shared" si="35"/>
        <v>80458.47</v>
      </c>
      <c r="P47">
        <f t="shared" si="36"/>
        <v>80458.47</v>
      </c>
      <c r="Q47">
        <f t="shared" si="37"/>
        <v>0</v>
      </c>
      <c r="R47">
        <f t="shared" si="38"/>
        <v>0</v>
      </c>
      <c r="S47">
        <f t="shared" si="39"/>
        <v>0</v>
      </c>
      <c r="T47">
        <f t="shared" si="40"/>
        <v>0</v>
      </c>
      <c r="U47">
        <f t="shared" si="41"/>
        <v>0</v>
      </c>
      <c r="V47">
        <f t="shared" si="42"/>
        <v>0</v>
      </c>
      <c r="W47">
        <f t="shared" si="43"/>
        <v>0</v>
      </c>
      <c r="X47">
        <f t="shared" si="44"/>
        <v>0</v>
      </c>
      <c r="Y47">
        <f t="shared" si="45"/>
        <v>0</v>
      </c>
      <c r="AA47">
        <v>0</v>
      </c>
      <c r="AB47">
        <f t="shared" si="46"/>
        <v>80458.47</v>
      </c>
      <c r="AC47">
        <f t="shared" si="62"/>
        <v>80458.47</v>
      </c>
      <c r="AD47">
        <f t="shared" si="64"/>
        <v>0</v>
      </c>
      <c r="AE47">
        <f t="shared" si="64"/>
        <v>0</v>
      </c>
      <c r="AF47">
        <f t="shared" si="64"/>
        <v>0</v>
      </c>
      <c r="AG47">
        <f t="shared" si="47"/>
        <v>0</v>
      </c>
      <c r="AH47">
        <f t="shared" si="65"/>
        <v>0</v>
      </c>
      <c r="AI47">
        <f t="shared" si="65"/>
        <v>0</v>
      </c>
      <c r="AJ47">
        <f t="shared" si="48"/>
        <v>0</v>
      </c>
      <c r="AK47">
        <v>80458.47</v>
      </c>
      <c r="AL47">
        <v>80458.47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f t="shared" si="49"/>
        <v>112</v>
      </c>
      <c r="AU47">
        <f t="shared" si="50"/>
        <v>55.25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</v>
      </c>
      <c r="BB47">
        <v>1</v>
      </c>
      <c r="BC47">
        <v>1</v>
      </c>
      <c r="BH47">
        <v>3</v>
      </c>
      <c r="BI47">
        <v>4</v>
      </c>
      <c r="BM47">
        <v>0</v>
      </c>
      <c r="BN47">
        <v>0</v>
      </c>
      <c r="BP47">
        <v>0</v>
      </c>
      <c r="BQ47">
        <v>1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112</v>
      </c>
      <c r="CA47">
        <v>55.25</v>
      </c>
      <c r="CF47">
        <v>0</v>
      </c>
      <c r="CG47">
        <v>0</v>
      </c>
      <c r="CM47">
        <v>0</v>
      </c>
      <c r="CO47">
        <v>0</v>
      </c>
      <c r="CP47">
        <f t="shared" si="51"/>
        <v>80458.47</v>
      </c>
      <c r="CQ47">
        <f t="shared" si="52"/>
        <v>80458.47</v>
      </c>
      <c r="CR47">
        <f t="shared" si="53"/>
        <v>0</v>
      </c>
      <c r="CS47">
        <f t="shared" si="54"/>
        <v>0</v>
      </c>
      <c r="CT47">
        <f t="shared" si="55"/>
        <v>0</v>
      </c>
      <c r="CU47">
        <f t="shared" si="56"/>
        <v>0</v>
      </c>
      <c r="CV47">
        <f t="shared" si="57"/>
        <v>0</v>
      </c>
      <c r="CW47">
        <f t="shared" si="58"/>
        <v>0</v>
      </c>
      <c r="CX47">
        <f t="shared" si="59"/>
        <v>0</v>
      </c>
      <c r="CY47">
        <f t="shared" si="60"/>
        <v>0</v>
      </c>
      <c r="CZ47">
        <f t="shared" si="61"/>
        <v>0</v>
      </c>
      <c r="DN47">
        <v>0</v>
      </c>
      <c r="DO47">
        <v>0</v>
      </c>
      <c r="DP47">
        <v>1</v>
      </c>
      <c r="DQ47">
        <v>1</v>
      </c>
      <c r="DR47">
        <v>1</v>
      </c>
      <c r="DS47">
        <v>1</v>
      </c>
      <c r="DT47">
        <v>1</v>
      </c>
      <c r="DU47">
        <v>1010</v>
      </c>
      <c r="DV47" t="s">
        <v>111</v>
      </c>
      <c r="DW47" t="s">
        <v>111</v>
      </c>
      <c r="DX47">
        <v>1</v>
      </c>
      <c r="EE47">
        <v>10918257</v>
      </c>
      <c r="EF47">
        <v>1</v>
      </c>
      <c r="EG47" t="s">
        <v>147</v>
      </c>
      <c r="EH47">
        <v>0</v>
      </c>
      <c r="EJ47">
        <v>4</v>
      </c>
      <c r="EK47">
        <v>0</v>
      </c>
      <c r="EL47" t="s">
        <v>147</v>
      </c>
      <c r="EM47" t="s">
        <v>148</v>
      </c>
      <c r="EQ47">
        <v>0</v>
      </c>
      <c r="ER47">
        <v>0</v>
      </c>
      <c r="ES47">
        <v>80458.47</v>
      </c>
      <c r="ET47">
        <v>0</v>
      </c>
      <c r="EU47">
        <v>0</v>
      </c>
      <c r="EV47">
        <v>0</v>
      </c>
      <c r="EW47">
        <v>0</v>
      </c>
      <c r="EX47">
        <v>0</v>
      </c>
    </row>
    <row r="48" spans="1:154" ht="12.75">
      <c r="A48">
        <v>17</v>
      </c>
      <c r="B48">
        <v>1</v>
      </c>
      <c r="E48" t="s">
        <v>153</v>
      </c>
      <c r="F48" t="s">
        <v>145</v>
      </c>
      <c r="G48" t="s">
        <v>154</v>
      </c>
      <c r="H48" t="s">
        <v>111</v>
      </c>
      <c r="I48">
        <v>1</v>
      </c>
      <c r="J48">
        <v>0</v>
      </c>
      <c r="O48">
        <f t="shared" si="35"/>
        <v>26176.27</v>
      </c>
      <c r="P48">
        <f t="shared" si="36"/>
        <v>26176.27</v>
      </c>
      <c r="Q48">
        <f t="shared" si="37"/>
        <v>0</v>
      </c>
      <c r="R48">
        <f t="shared" si="38"/>
        <v>0</v>
      </c>
      <c r="S48">
        <f t="shared" si="39"/>
        <v>0</v>
      </c>
      <c r="T48">
        <f t="shared" si="40"/>
        <v>0</v>
      </c>
      <c r="U48">
        <f t="shared" si="41"/>
        <v>0</v>
      </c>
      <c r="V48">
        <f t="shared" si="42"/>
        <v>0</v>
      </c>
      <c r="W48">
        <f t="shared" si="43"/>
        <v>0</v>
      </c>
      <c r="X48">
        <f t="shared" si="44"/>
        <v>0</v>
      </c>
      <c r="Y48">
        <f t="shared" si="45"/>
        <v>0</v>
      </c>
      <c r="AA48">
        <v>0</v>
      </c>
      <c r="AB48">
        <f t="shared" si="46"/>
        <v>26176.27</v>
      </c>
      <c r="AC48">
        <f t="shared" si="62"/>
        <v>26176.27</v>
      </c>
      <c r="AD48">
        <f t="shared" si="64"/>
        <v>0</v>
      </c>
      <c r="AE48">
        <f t="shared" si="64"/>
        <v>0</v>
      </c>
      <c r="AF48">
        <f t="shared" si="64"/>
        <v>0</v>
      </c>
      <c r="AG48">
        <f t="shared" si="47"/>
        <v>0</v>
      </c>
      <c r="AH48">
        <f t="shared" si="65"/>
        <v>0</v>
      </c>
      <c r="AI48">
        <f t="shared" si="65"/>
        <v>0</v>
      </c>
      <c r="AJ48">
        <f t="shared" si="48"/>
        <v>0</v>
      </c>
      <c r="AK48">
        <v>26176.27</v>
      </c>
      <c r="AL48">
        <v>26176.27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f t="shared" si="49"/>
        <v>112</v>
      </c>
      <c r="AU48">
        <f t="shared" si="50"/>
        <v>55.25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1</v>
      </c>
      <c r="BB48">
        <v>1</v>
      </c>
      <c r="BC48">
        <v>1</v>
      </c>
      <c r="BH48">
        <v>3</v>
      </c>
      <c r="BI48">
        <v>4</v>
      </c>
      <c r="BM48">
        <v>0</v>
      </c>
      <c r="BN48">
        <v>0</v>
      </c>
      <c r="BP48">
        <v>0</v>
      </c>
      <c r="BQ48">
        <v>1</v>
      </c>
      <c r="BR48">
        <v>0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Z48">
        <v>112</v>
      </c>
      <c r="CA48">
        <v>55.25</v>
      </c>
      <c r="CF48">
        <v>0</v>
      </c>
      <c r="CG48">
        <v>0</v>
      </c>
      <c r="CM48">
        <v>0</v>
      </c>
      <c r="CO48">
        <v>0</v>
      </c>
      <c r="CP48">
        <f t="shared" si="51"/>
        <v>26176.27</v>
      </c>
      <c r="CQ48">
        <f t="shared" si="52"/>
        <v>26176.27</v>
      </c>
      <c r="CR48">
        <f t="shared" si="53"/>
        <v>0</v>
      </c>
      <c r="CS48">
        <f t="shared" si="54"/>
        <v>0</v>
      </c>
      <c r="CT48">
        <f t="shared" si="55"/>
        <v>0</v>
      </c>
      <c r="CU48">
        <f t="shared" si="56"/>
        <v>0</v>
      </c>
      <c r="CV48">
        <f t="shared" si="57"/>
        <v>0</v>
      </c>
      <c r="CW48">
        <f t="shared" si="58"/>
        <v>0</v>
      </c>
      <c r="CX48">
        <f t="shared" si="59"/>
        <v>0</v>
      </c>
      <c r="CY48">
        <f t="shared" si="60"/>
        <v>0</v>
      </c>
      <c r="CZ48">
        <f t="shared" si="61"/>
        <v>0</v>
      </c>
      <c r="DN48">
        <v>0</v>
      </c>
      <c r="DO48">
        <v>0</v>
      </c>
      <c r="DP48">
        <v>1</v>
      </c>
      <c r="DQ48">
        <v>1</v>
      </c>
      <c r="DR48">
        <v>1</v>
      </c>
      <c r="DS48">
        <v>1</v>
      </c>
      <c r="DT48">
        <v>1</v>
      </c>
      <c r="DU48">
        <v>1010</v>
      </c>
      <c r="DV48" t="s">
        <v>111</v>
      </c>
      <c r="DW48" t="s">
        <v>111</v>
      </c>
      <c r="DX48">
        <v>1</v>
      </c>
      <c r="EE48">
        <v>10918257</v>
      </c>
      <c r="EF48">
        <v>1</v>
      </c>
      <c r="EG48" t="s">
        <v>147</v>
      </c>
      <c r="EH48">
        <v>0</v>
      </c>
      <c r="EJ48">
        <v>4</v>
      </c>
      <c r="EK48">
        <v>0</v>
      </c>
      <c r="EL48" t="s">
        <v>147</v>
      </c>
      <c r="EM48" t="s">
        <v>148</v>
      </c>
      <c r="EQ48">
        <v>0</v>
      </c>
      <c r="ER48">
        <v>0</v>
      </c>
      <c r="ES48">
        <v>26176.27</v>
      </c>
      <c r="ET48">
        <v>0</v>
      </c>
      <c r="EU48">
        <v>0</v>
      </c>
      <c r="EV48">
        <v>0</v>
      </c>
      <c r="EW48">
        <v>0</v>
      </c>
      <c r="EX48">
        <v>0</v>
      </c>
    </row>
    <row r="49" spans="1:154" ht="12.75">
      <c r="A49">
        <v>17</v>
      </c>
      <c r="B49">
        <v>1</v>
      </c>
      <c r="E49" t="s">
        <v>155</v>
      </c>
      <c r="F49" t="s">
        <v>145</v>
      </c>
      <c r="G49" t="s">
        <v>156</v>
      </c>
      <c r="H49" t="s">
        <v>111</v>
      </c>
      <c r="I49">
        <v>3</v>
      </c>
      <c r="J49">
        <v>0</v>
      </c>
      <c r="O49">
        <f t="shared" si="35"/>
        <v>98776.26</v>
      </c>
      <c r="P49">
        <f t="shared" si="36"/>
        <v>98776.26</v>
      </c>
      <c r="Q49">
        <f t="shared" si="37"/>
        <v>0</v>
      </c>
      <c r="R49">
        <f t="shared" si="38"/>
        <v>0</v>
      </c>
      <c r="S49">
        <f t="shared" si="39"/>
        <v>0</v>
      </c>
      <c r="T49">
        <f t="shared" si="40"/>
        <v>0</v>
      </c>
      <c r="U49">
        <f t="shared" si="41"/>
        <v>0</v>
      </c>
      <c r="V49">
        <f t="shared" si="42"/>
        <v>0</v>
      </c>
      <c r="W49">
        <f t="shared" si="43"/>
        <v>0</v>
      </c>
      <c r="X49">
        <f t="shared" si="44"/>
        <v>0</v>
      </c>
      <c r="Y49">
        <f t="shared" si="45"/>
        <v>0</v>
      </c>
      <c r="AA49">
        <v>0</v>
      </c>
      <c r="AB49">
        <f t="shared" si="46"/>
        <v>32925.42</v>
      </c>
      <c r="AC49">
        <f t="shared" si="62"/>
        <v>32925.42</v>
      </c>
      <c r="AD49">
        <f t="shared" si="64"/>
        <v>0</v>
      </c>
      <c r="AE49">
        <f t="shared" si="64"/>
        <v>0</v>
      </c>
      <c r="AF49">
        <f t="shared" si="64"/>
        <v>0</v>
      </c>
      <c r="AG49">
        <f t="shared" si="47"/>
        <v>0</v>
      </c>
      <c r="AH49">
        <f t="shared" si="65"/>
        <v>0</v>
      </c>
      <c r="AI49">
        <f t="shared" si="65"/>
        <v>0</v>
      </c>
      <c r="AJ49">
        <f t="shared" si="48"/>
        <v>0</v>
      </c>
      <c r="AK49">
        <v>32925.42</v>
      </c>
      <c r="AL49">
        <v>32925.42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f t="shared" si="49"/>
        <v>112</v>
      </c>
      <c r="AU49">
        <f t="shared" si="50"/>
        <v>55.25</v>
      </c>
      <c r="AV49">
        <v>1</v>
      </c>
      <c r="AW49">
        <v>1</v>
      </c>
      <c r="AX49">
        <v>1</v>
      </c>
      <c r="AY49">
        <v>1</v>
      </c>
      <c r="AZ49">
        <v>1</v>
      </c>
      <c r="BA49">
        <v>1</v>
      </c>
      <c r="BB49">
        <v>1</v>
      </c>
      <c r="BC49">
        <v>1</v>
      </c>
      <c r="BH49">
        <v>3</v>
      </c>
      <c r="BI49">
        <v>4</v>
      </c>
      <c r="BM49">
        <v>0</v>
      </c>
      <c r="BN49">
        <v>0</v>
      </c>
      <c r="BP49">
        <v>0</v>
      </c>
      <c r="BQ49">
        <v>1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Z49">
        <v>112</v>
      </c>
      <c r="CA49">
        <v>55.25</v>
      </c>
      <c r="CF49">
        <v>0</v>
      </c>
      <c r="CG49">
        <v>0</v>
      </c>
      <c r="CM49">
        <v>0</v>
      </c>
      <c r="CO49">
        <v>0</v>
      </c>
      <c r="CP49">
        <f t="shared" si="51"/>
        <v>98776.26</v>
      </c>
      <c r="CQ49">
        <f t="shared" si="52"/>
        <v>32925.42</v>
      </c>
      <c r="CR49">
        <f t="shared" si="53"/>
        <v>0</v>
      </c>
      <c r="CS49">
        <f t="shared" si="54"/>
        <v>0</v>
      </c>
      <c r="CT49">
        <f t="shared" si="55"/>
        <v>0</v>
      </c>
      <c r="CU49">
        <f t="shared" si="56"/>
        <v>0</v>
      </c>
      <c r="CV49">
        <f t="shared" si="57"/>
        <v>0</v>
      </c>
      <c r="CW49">
        <f t="shared" si="58"/>
        <v>0</v>
      </c>
      <c r="CX49">
        <f t="shared" si="59"/>
        <v>0</v>
      </c>
      <c r="CY49">
        <f t="shared" si="60"/>
        <v>0</v>
      </c>
      <c r="CZ49">
        <f t="shared" si="61"/>
        <v>0</v>
      </c>
      <c r="DN49">
        <v>0</v>
      </c>
      <c r="DO49">
        <v>0</v>
      </c>
      <c r="DP49">
        <v>1</v>
      </c>
      <c r="DQ49">
        <v>1</v>
      </c>
      <c r="DR49">
        <v>1</v>
      </c>
      <c r="DS49">
        <v>1</v>
      </c>
      <c r="DT49">
        <v>1</v>
      </c>
      <c r="DU49">
        <v>1010</v>
      </c>
      <c r="DV49" t="s">
        <v>111</v>
      </c>
      <c r="DW49" t="s">
        <v>111</v>
      </c>
      <c r="DX49">
        <v>1</v>
      </c>
      <c r="EE49">
        <v>10918257</v>
      </c>
      <c r="EF49">
        <v>1</v>
      </c>
      <c r="EG49" t="s">
        <v>147</v>
      </c>
      <c r="EH49">
        <v>0</v>
      </c>
      <c r="EJ49">
        <v>4</v>
      </c>
      <c r="EK49">
        <v>0</v>
      </c>
      <c r="EL49" t="s">
        <v>147</v>
      </c>
      <c r="EM49" t="s">
        <v>148</v>
      </c>
      <c r="EQ49">
        <v>0</v>
      </c>
      <c r="ER49">
        <v>0</v>
      </c>
      <c r="ES49">
        <v>32925.42</v>
      </c>
      <c r="ET49">
        <v>0</v>
      </c>
      <c r="EU49">
        <v>0</v>
      </c>
      <c r="EV49">
        <v>0</v>
      </c>
      <c r="EW49">
        <v>0</v>
      </c>
      <c r="EX49">
        <v>0</v>
      </c>
    </row>
    <row r="50" spans="1:154" ht="12.75">
      <c r="A50">
        <v>17</v>
      </c>
      <c r="B50">
        <v>1</v>
      </c>
      <c r="E50" t="s">
        <v>157</v>
      </c>
      <c r="F50" t="s">
        <v>145</v>
      </c>
      <c r="G50" t="s">
        <v>158</v>
      </c>
      <c r="H50" t="s">
        <v>111</v>
      </c>
      <c r="I50">
        <v>1</v>
      </c>
      <c r="J50">
        <v>0</v>
      </c>
      <c r="O50">
        <f t="shared" si="35"/>
        <v>185881.36</v>
      </c>
      <c r="P50">
        <f t="shared" si="36"/>
        <v>185881.36</v>
      </c>
      <c r="Q50">
        <f t="shared" si="37"/>
        <v>0</v>
      </c>
      <c r="R50">
        <f t="shared" si="38"/>
        <v>0</v>
      </c>
      <c r="S50">
        <f t="shared" si="39"/>
        <v>0</v>
      </c>
      <c r="T50">
        <f t="shared" si="40"/>
        <v>0</v>
      </c>
      <c r="U50">
        <f t="shared" si="41"/>
        <v>0</v>
      </c>
      <c r="V50">
        <f t="shared" si="42"/>
        <v>0</v>
      </c>
      <c r="W50">
        <f t="shared" si="43"/>
        <v>0</v>
      </c>
      <c r="X50">
        <f t="shared" si="44"/>
        <v>0</v>
      </c>
      <c r="Y50">
        <f t="shared" si="45"/>
        <v>0</v>
      </c>
      <c r="AA50">
        <v>0</v>
      </c>
      <c r="AB50">
        <f t="shared" si="46"/>
        <v>185881.36</v>
      </c>
      <c r="AC50">
        <f t="shared" si="62"/>
        <v>185881.36</v>
      </c>
      <c r="AD50">
        <f t="shared" si="64"/>
        <v>0</v>
      </c>
      <c r="AE50">
        <f t="shared" si="64"/>
        <v>0</v>
      </c>
      <c r="AF50">
        <f t="shared" si="64"/>
        <v>0</v>
      </c>
      <c r="AG50">
        <f t="shared" si="47"/>
        <v>0</v>
      </c>
      <c r="AH50">
        <f t="shared" si="65"/>
        <v>0</v>
      </c>
      <c r="AI50">
        <f t="shared" si="65"/>
        <v>0</v>
      </c>
      <c r="AJ50">
        <f t="shared" si="48"/>
        <v>0</v>
      </c>
      <c r="AK50">
        <v>185881.36</v>
      </c>
      <c r="AL50">
        <v>185881.36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f t="shared" si="49"/>
        <v>112</v>
      </c>
      <c r="AU50">
        <f t="shared" si="50"/>
        <v>55.25</v>
      </c>
      <c r="AV50">
        <v>1</v>
      </c>
      <c r="AW50">
        <v>1</v>
      </c>
      <c r="AX50">
        <v>1</v>
      </c>
      <c r="AY50">
        <v>1</v>
      </c>
      <c r="AZ50">
        <v>1</v>
      </c>
      <c r="BA50">
        <v>1</v>
      </c>
      <c r="BB50">
        <v>1</v>
      </c>
      <c r="BC50">
        <v>1</v>
      </c>
      <c r="BH50">
        <v>3</v>
      </c>
      <c r="BI50">
        <v>4</v>
      </c>
      <c r="BM50">
        <v>0</v>
      </c>
      <c r="BN50">
        <v>0</v>
      </c>
      <c r="BP50">
        <v>0</v>
      </c>
      <c r="BQ50">
        <v>1</v>
      </c>
      <c r="BR50">
        <v>0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BZ50">
        <v>112</v>
      </c>
      <c r="CA50">
        <v>55.25</v>
      </c>
      <c r="CF50">
        <v>0</v>
      </c>
      <c r="CG50">
        <v>0</v>
      </c>
      <c r="CM50">
        <v>0</v>
      </c>
      <c r="CO50">
        <v>0</v>
      </c>
      <c r="CP50">
        <f t="shared" si="51"/>
        <v>185881.36</v>
      </c>
      <c r="CQ50">
        <f t="shared" si="52"/>
        <v>185881.36</v>
      </c>
      <c r="CR50">
        <f t="shared" si="53"/>
        <v>0</v>
      </c>
      <c r="CS50">
        <f t="shared" si="54"/>
        <v>0</v>
      </c>
      <c r="CT50">
        <f t="shared" si="55"/>
        <v>0</v>
      </c>
      <c r="CU50">
        <f t="shared" si="56"/>
        <v>0</v>
      </c>
      <c r="CV50">
        <f t="shared" si="57"/>
        <v>0</v>
      </c>
      <c r="CW50">
        <f t="shared" si="58"/>
        <v>0</v>
      </c>
      <c r="CX50">
        <f t="shared" si="59"/>
        <v>0</v>
      </c>
      <c r="CY50">
        <f t="shared" si="60"/>
        <v>0</v>
      </c>
      <c r="CZ50">
        <f t="shared" si="61"/>
        <v>0</v>
      </c>
      <c r="DN50">
        <v>0</v>
      </c>
      <c r="DO50">
        <v>0</v>
      </c>
      <c r="DP50">
        <v>1</v>
      </c>
      <c r="DQ50">
        <v>1</v>
      </c>
      <c r="DR50">
        <v>1</v>
      </c>
      <c r="DS50">
        <v>1</v>
      </c>
      <c r="DT50">
        <v>1</v>
      </c>
      <c r="DU50">
        <v>1010</v>
      </c>
      <c r="DV50" t="s">
        <v>111</v>
      </c>
      <c r="DW50" t="s">
        <v>111</v>
      </c>
      <c r="DX50">
        <v>1</v>
      </c>
      <c r="EE50">
        <v>10918257</v>
      </c>
      <c r="EF50">
        <v>1</v>
      </c>
      <c r="EG50" t="s">
        <v>147</v>
      </c>
      <c r="EH50">
        <v>0</v>
      </c>
      <c r="EJ50">
        <v>4</v>
      </c>
      <c r="EK50">
        <v>0</v>
      </c>
      <c r="EL50" t="s">
        <v>147</v>
      </c>
      <c r="EM50" t="s">
        <v>148</v>
      </c>
      <c r="EQ50">
        <v>0</v>
      </c>
      <c r="ER50">
        <v>0</v>
      </c>
      <c r="ES50">
        <v>185881.36</v>
      </c>
      <c r="ET50">
        <v>0</v>
      </c>
      <c r="EU50">
        <v>0</v>
      </c>
      <c r="EV50">
        <v>0</v>
      </c>
      <c r="EW50">
        <v>0</v>
      </c>
      <c r="EX50">
        <v>0</v>
      </c>
    </row>
    <row r="52" spans="1:39" ht="12.75">
      <c r="A52" s="2">
        <v>51</v>
      </c>
      <c r="B52" s="2">
        <f>B20</f>
        <v>1</v>
      </c>
      <c r="C52" s="2">
        <f>A20</f>
        <v>3</v>
      </c>
      <c r="D52" s="2">
        <f>ROW(A20)</f>
        <v>20</v>
      </c>
      <c r="E52" s="2"/>
      <c r="F52" s="2" t="str">
        <f>IF(F20&lt;&gt;"",F20,"")</f>
        <v>Новая локальная смета</v>
      </c>
      <c r="G52" s="2" t="str">
        <f>IF(G20&lt;&gt;"",G20,"")</f>
        <v>Капитальный ремонт ТП 27</v>
      </c>
      <c r="H52" s="2"/>
      <c r="I52" s="2"/>
      <c r="J52" s="2"/>
      <c r="K52" s="2"/>
      <c r="L52" s="2"/>
      <c r="M52" s="2"/>
      <c r="N52" s="2"/>
      <c r="O52" s="2">
        <v>826128.95</v>
      </c>
      <c r="P52" s="2">
        <v>732233.32</v>
      </c>
      <c r="Q52" s="2">
        <v>19026.03</v>
      </c>
      <c r="R52" s="2">
        <v>4001.96</v>
      </c>
      <c r="S52" s="2">
        <v>74869.6</v>
      </c>
      <c r="T52" s="2">
        <v>0</v>
      </c>
      <c r="U52" s="2">
        <v>742.7172979999999</v>
      </c>
      <c r="V52" s="2">
        <v>41.457175</v>
      </c>
      <c r="W52" s="2">
        <v>0</v>
      </c>
      <c r="X52" s="2">
        <v>75363.22</v>
      </c>
      <c r="Y52" s="2">
        <v>44036.57</v>
      </c>
      <c r="Z52" s="2"/>
      <c r="AA52" s="2"/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</row>
    <row r="53" spans="1:14" ht="12.75">
      <c r="A53" s="3">
        <v>50</v>
      </c>
      <c r="B53" s="3">
        <v>1</v>
      </c>
      <c r="C53" s="3">
        <v>0</v>
      </c>
      <c r="D53" s="3">
        <v>1</v>
      </c>
      <c r="E53" s="3">
        <v>201</v>
      </c>
      <c r="F53" s="3">
        <f>Source!O52</f>
        <v>826128.95</v>
      </c>
      <c r="G53" s="3" t="s">
        <v>159</v>
      </c>
      <c r="H53" s="3" t="s">
        <v>160</v>
      </c>
      <c r="I53" s="3"/>
      <c r="J53" s="3"/>
      <c r="K53" s="3">
        <v>201</v>
      </c>
      <c r="L53" s="3">
        <v>1</v>
      </c>
      <c r="M53" s="3">
        <v>0</v>
      </c>
      <c r="N53" s="3" t="s">
        <v>3</v>
      </c>
    </row>
    <row r="54" spans="1:14" ht="12.75">
      <c r="A54" s="3">
        <v>50</v>
      </c>
      <c r="B54" s="3">
        <f>IF(Source!F54&lt;&gt;0,1,0)</f>
        <v>1</v>
      </c>
      <c r="C54" s="3">
        <v>0</v>
      </c>
      <c r="D54" s="3">
        <v>1</v>
      </c>
      <c r="E54" s="3">
        <v>202</v>
      </c>
      <c r="F54" s="3">
        <f>Source!P52</f>
        <v>732233.32</v>
      </c>
      <c r="G54" s="3" t="s">
        <v>161</v>
      </c>
      <c r="H54" s="3" t="s">
        <v>162</v>
      </c>
      <c r="I54" s="3"/>
      <c r="J54" s="3"/>
      <c r="K54" s="3">
        <v>202</v>
      </c>
      <c r="L54" s="3">
        <v>2</v>
      </c>
      <c r="M54" s="3">
        <v>1</v>
      </c>
      <c r="N54" s="3" t="s">
        <v>3</v>
      </c>
    </row>
    <row r="55" spans="1:14" ht="12.75">
      <c r="A55" s="3">
        <v>50</v>
      </c>
      <c r="B55" s="3">
        <f>IF(Source!F55&lt;&gt;0,1,0)</f>
        <v>1</v>
      </c>
      <c r="C55" s="3">
        <v>0</v>
      </c>
      <c r="D55" s="3">
        <v>1</v>
      </c>
      <c r="E55" s="3">
        <v>203</v>
      </c>
      <c r="F55" s="3">
        <f>Source!Q52</f>
        <v>19026.03</v>
      </c>
      <c r="G55" s="3" t="s">
        <v>163</v>
      </c>
      <c r="H55" s="3" t="s">
        <v>164</v>
      </c>
      <c r="I55" s="3"/>
      <c r="J55" s="3"/>
      <c r="K55" s="3">
        <v>203</v>
      </c>
      <c r="L55" s="3">
        <v>3</v>
      </c>
      <c r="M55" s="3">
        <v>1</v>
      </c>
      <c r="N55" s="3" t="s">
        <v>3</v>
      </c>
    </row>
    <row r="56" spans="1:14" ht="12.75">
      <c r="A56" s="3">
        <v>50</v>
      </c>
      <c r="B56" s="3">
        <f>IF(Source!F56&lt;&gt;0,1,0)</f>
        <v>1</v>
      </c>
      <c r="C56" s="3">
        <v>0</v>
      </c>
      <c r="D56" s="3">
        <v>1</v>
      </c>
      <c r="E56" s="3">
        <v>204</v>
      </c>
      <c r="F56" s="3">
        <f>Source!R52</f>
        <v>4001.96</v>
      </c>
      <c r="G56" s="3" t="s">
        <v>165</v>
      </c>
      <c r="H56" s="3" t="s">
        <v>166</v>
      </c>
      <c r="I56" s="3"/>
      <c r="J56" s="3"/>
      <c r="K56" s="3">
        <v>204</v>
      </c>
      <c r="L56" s="3">
        <v>4</v>
      </c>
      <c r="M56" s="3">
        <v>1</v>
      </c>
      <c r="N56" s="3" t="s">
        <v>3</v>
      </c>
    </row>
    <row r="57" spans="1:14" ht="12.75">
      <c r="A57" s="3">
        <v>50</v>
      </c>
      <c r="B57" s="3">
        <f>IF(Source!F57&lt;&gt;0,1,0)</f>
        <v>1</v>
      </c>
      <c r="C57" s="3">
        <v>0</v>
      </c>
      <c r="D57" s="3">
        <v>1</v>
      </c>
      <c r="E57" s="3">
        <v>205</v>
      </c>
      <c r="F57" s="3">
        <f>Source!S52</f>
        <v>74869.6</v>
      </c>
      <c r="G57" s="3" t="s">
        <v>167</v>
      </c>
      <c r="H57" s="3" t="s">
        <v>168</v>
      </c>
      <c r="I57" s="3"/>
      <c r="J57" s="3"/>
      <c r="K57" s="3">
        <v>205</v>
      </c>
      <c r="L57" s="3">
        <v>5</v>
      </c>
      <c r="M57" s="3">
        <v>1</v>
      </c>
      <c r="N57" s="3" t="s">
        <v>3</v>
      </c>
    </row>
    <row r="58" spans="1:14" ht="12.75">
      <c r="A58" s="3">
        <v>50</v>
      </c>
      <c r="B58" s="3">
        <v>0</v>
      </c>
      <c r="C58" s="3">
        <v>0</v>
      </c>
      <c r="D58" s="3">
        <v>1</v>
      </c>
      <c r="E58" s="3">
        <v>206</v>
      </c>
      <c r="F58" s="3">
        <f>Source!T52</f>
        <v>0</v>
      </c>
      <c r="G58" s="3" t="s">
        <v>169</v>
      </c>
      <c r="H58" s="3" t="s">
        <v>170</v>
      </c>
      <c r="I58" s="3"/>
      <c r="J58" s="3"/>
      <c r="K58" s="3">
        <v>206</v>
      </c>
      <c r="L58" s="3">
        <v>6</v>
      </c>
      <c r="M58" s="3">
        <v>3</v>
      </c>
      <c r="N58" s="3" t="s">
        <v>3</v>
      </c>
    </row>
    <row r="59" spans="1:14" ht="12.75">
      <c r="A59" s="3">
        <v>50</v>
      </c>
      <c r="B59" s="3">
        <f>IF(Source!F59&lt;&gt;0,1,0)</f>
        <v>1</v>
      </c>
      <c r="C59" s="3">
        <v>0</v>
      </c>
      <c r="D59" s="3">
        <v>1</v>
      </c>
      <c r="E59" s="3">
        <v>207</v>
      </c>
      <c r="F59" s="3">
        <f>Source!U52</f>
        <v>742.7172979999999</v>
      </c>
      <c r="G59" s="3" t="s">
        <v>171</v>
      </c>
      <c r="H59" s="3" t="s">
        <v>172</v>
      </c>
      <c r="I59" s="3"/>
      <c r="J59" s="3"/>
      <c r="K59" s="3">
        <v>207</v>
      </c>
      <c r="L59" s="3">
        <v>7</v>
      </c>
      <c r="M59" s="3">
        <v>1</v>
      </c>
      <c r="N59" s="3" t="s">
        <v>3</v>
      </c>
    </row>
    <row r="60" spans="1:14" ht="12.75">
      <c r="A60" s="3">
        <v>50</v>
      </c>
      <c r="B60" s="3">
        <f>IF(Source!F60&lt;&gt;0,1,0)</f>
        <v>1</v>
      </c>
      <c r="C60" s="3">
        <v>0</v>
      </c>
      <c r="D60" s="3">
        <v>1</v>
      </c>
      <c r="E60" s="3">
        <v>208</v>
      </c>
      <c r="F60" s="3">
        <f>Source!V52</f>
        <v>41.457175</v>
      </c>
      <c r="G60" s="3" t="s">
        <v>173</v>
      </c>
      <c r="H60" s="3" t="s">
        <v>174</v>
      </c>
      <c r="I60" s="3"/>
      <c r="J60" s="3"/>
      <c r="K60" s="3">
        <v>208</v>
      </c>
      <c r="L60" s="3">
        <v>8</v>
      </c>
      <c r="M60" s="3">
        <v>1</v>
      </c>
      <c r="N60" s="3" t="s">
        <v>3</v>
      </c>
    </row>
    <row r="61" spans="1:14" ht="12.75">
      <c r="A61" s="3">
        <v>50</v>
      </c>
      <c r="B61" s="3">
        <v>1</v>
      </c>
      <c r="C61" s="3">
        <v>0</v>
      </c>
      <c r="D61" s="3">
        <v>1</v>
      </c>
      <c r="E61" s="3">
        <v>209</v>
      </c>
      <c r="F61" s="3">
        <f>Source!W52</f>
        <v>0</v>
      </c>
      <c r="G61" s="3" t="s">
        <v>175</v>
      </c>
      <c r="H61" s="3" t="s">
        <v>176</v>
      </c>
      <c r="I61" s="3"/>
      <c r="J61" s="3"/>
      <c r="K61" s="3">
        <v>209</v>
      </c>
      <c r="L61" s="3">
        <v>9</v>
      </c>
      <c r="M61" s="3">
        <v>0</v>
      </c>
      <c r="N61" s="3" t="s">
        <v>3</v>
      </c>
    </row>
    <row r="62" spans="1:14" ht="12.75">
      <c r="A62" s="3">
        <v>50</v>
      </c>
      <c r="B62" s="3">
        <v>1</v>
      </c>
      <c r="C62" s="3">
        <v>0</v>
      </c>
      <c r="D62" s="3">
        <v>1</v>
      </c>
      <c r="E62" s="3">
        <v>210</v>
      </c>
      <c r="F62" s="3">
        <f>Source!X52</f>
        <v>75363.22</v>
      </c>
      <c r="G62" s="3" t="s">
        <v>177</v>
      </c>
      <c r="H62" s="3" t="s">
        <v>178</v>
      </c>
      <c r="I62" s="3"/>
      <c r="J62" s="3"/>
      <c r="K62" s="3">
        <v>210</v>
      </c>
      <c r="L62" s="3">
        <v>10</v>
      </c>
      <c r="M62" s="3">
        <v>0</v>
      </c>
      <c r="N62" s="3" t="s">
        <v>3</v>
      </c>
    </row>
    <row r="63" spans="1:14" ht="12.75">
      <c r="A63" s="3">
        <v>50</v>
      </c>
      <c r="B63" s="3">
        <v>1</v>
      </c>
      <c r="C63" s="3">
        <v>0</v>
      </c>
      <c r="D63" s="3">
        <v>1</v>
      </c>
      <c r="E63" s="3">
        <v>211</v>
      </c>
      <c r="F63" s="3">
        <f>Source!Y52</f>
        <v>44036.57</v>
      </c>
      <c r="G63" s="3" t="s">
        <v>179</v>
      </c>
      <c r="H63" s="3" t="s">
        <v>180</v>
      </c>
      <c r="I63" s="3"/>
      <c r="J63" s="3"/>
      <c r="K63" s="3">
        <v>211</v>
      </c>
      <c r="L63" s="3">
        <v>11</v>
      </c>
      <c r="M63" s="3">
        <v>0</v>
      </c>
      <c r="N63" s="3" t="s">
        <v>3</v>
      </c>
    </row>
    <row r="64" spans="1:14" ht="12.75">
      <c r="A64" s="3">
        <v>50</v>
      </c>
      <c r="B64" s="3">
        <v>1</v>
      </c>
      <c r="C64" s="3">
        <v>0</v>
      </c>
      <c r="D64" s="3">
        <v>2</v>
      </c>
      <c r="E64" s="3">
        <v>0</v>
      </c>
      <c r="F64" s="3">
        <f>ROUND(Source!F53+Source!F62+Source!F63+Source!F61,2)</f>
        <v>945528.74</v>
      </c>
      <c r="G64" s="3" t="s">
        <v>181</v>
      </c>
      <c r="H64" s="3" t="s">
        <v>181</v>
      </c>
      <c r="I64" s="3"/>
      <c r="J64" s="3"/>
      <c r="K64" s="3">
        <v>212</v>
      </c>
      <c r="L64" s="3">
        <v>12</v>
      </c>
      <c r="M64" s="3">
        <v>0</v>
      </c>
      <c r="N64" s="3" t="s">
        <v>3</v>
      </c>
    </row>
    <row r="65" spans="1:14" ht="12.75">
      <c r="A65" s="3">
        <v>50</v>
      </c>
      <c r="B65" s="3">
        <v>1</v>
      </c>
      <c r="C65" s="3">
        <v>0</v>
      </c>
      <c r="D65" s="3">
        <v>2</v>
      </c>
      <c r="E65" s="3">
        <v>0</v>
      </c>
      <c r="F65" s="3">
        <f>ROUND(Source!F64*0.019,2)</f>
        <v>17965.05</v>
      </c>
      <c r="G65" s="3" t="s">
        <v>182</v>
      </c>
      <c r="H65" s="3" t="s">
        <v>183</v>
      </c>
      <c r="I65" s="3"/>
      <c r="J65" s="3"/>
      <c r="K65" s="3">
        <v>212</v>
      </c>
      <c r="L65" s="3">
        <v>13</v>
      </c>
      <c r="M65" s="3">
        <v>0</v>
      </c>
      <c r="N65" s="3" t="s">
        <v>3</v>
      </c>
    </row>
    <row r="66" spans="1:14" ht="12.75">
      <c r="A66" s="3">
        <v>50</v>
      </c>
      <c r="B66" s="3">
        <v>1</v>
      </c>
      <c r="C66" s="3">
        <v>0</v>
      </c>
      <c r="D66" s="3">
        <v>2</v>
      </c>
      <c r="E66" s="3">
        <v>0</v>
      </c>
      <c r="F66" s="3">
        <f>ROUND(Source!F65+Source!F64,2)</f>
        <v>963493.79</v>
      </c>
      <c r="G66" s="3" t="s">
        <v>184</v>
      </c>
      <c r="H66" s="3" t="s">
        <v>181</v>
      </c>
      <c r="I66" s="3"/>
      <c r="J66" s="3"/>
      <c r="K66" s="3">
        <v>212</v>
      </c>
      <c r="L66" s="3">
        <v>14</v>
      </c>
      <c r="M66" s="3">
        <v>0</v>
      </c>
      <c r="N66" s="3" t="s">
        <v>3</v>
      </c>
    </row>
    <row r="67" spans="1:14" ht="12.75">
      <c r="A67" s="3">
        <v>50</v>
      </c>
      <c r="B67" s="3">
        <v>1</v>
      </c>
      <c r="C67" s="3">
        <v>0</v>
      </c>
      <c r="D67" s="3">
        <v>2</v>
      </c>
      <c r="E67" s="3">
        <v>0</v>
      </c>
      <c r="F67" s="3">
        <f>ROUND(Source!F66*0.02,2)</f>
        <v>19269.88</v>
      </c>
      <c r="G67" s="3" t="s">
        <v>185</v>
      </c>
      <c r="H67" s="3" t="s">
        <v>186</v>
      </c>
      <c r="I67" s="3"/>
      <c r="J67" s="3"/>
      <c r="K67" s="3">
        <v>212</v>
      </c>
      <c r="L67" s="3">
        <v>15</v>
      </c>
      <c r="M67" s="3">
        <v>0</v>
      </c>
      <c r="N67" s="3" t="s">
        <v>3</v>
      </c>
    </row>
    <row r="68" spans="1:14" ht="12.75">
      <c r="A68" s="3">
        <v>50</v>
      </c>
      <c r="B68" s="3">
        <v>1</v>
      </c>
      <c r="C68" s="3">
        <v>0</v>
      </c>
      <c r="D68" s="3">
        <v>2</v>
      </c>
      <c r="E68" s="3">
        <v>0</v>
      </c>
      <c r="F68" s="3">
        <f>ROUND(Source!F67+Source!F66,2)</f>
        <v>982763.67</v>
      </c>
      <c r="G68" s="3" t="s">
        <v>187</v>
      </c>
      <c r="H68" s="3" t="s">
        <v>181</v>
      </c>
      <c r="I68" s="3"/>
      <c r="J68" s="3"/>
      <c r="K68" s="3">
        <v>212</v>
      </c>
      <c r="L68" s="3">
        <v>16</v>
      </c>
      <c r="M68" s="3">
        <v>0</v>
      </c>
      <c r="N68" s="3" t="s">
        <v>3</v>
      </c>
    </row>
    <row r="69" spans="1:14" ht="12.75">
      <c r="A69" s="3">
        <v>50</v>
      </c>
      <c r="B69" s="3">
        <v>1</v>
      </c>
      <c r="C69" s="3">
        <v>0</v>
      </c>
      <c r="D69" s="3">
        <v>2</v>
      </c>
      <c r="E69" s="3">
        <v>0</v>
      </c>
      <c r="F69" s="3">
        <f>ROUND((Source!F54+Source!F55-Source!F56+Source!F62*0.1932+Source!F63*0.15)*0.18,2)</f>
        <v>138316.15</v>
      </c>
      <c r="G69" s="3" t="s">
        <v>188</v>
      </c>
      <c r="H69" s="3" t="s">
        <v>189</v>
      </c>
      <c r="I69" s="3"/>
      <c r="J69" s="3"/>
      <c r="K69" s="3">
        <v>212</v>
      </c>
      <c r="L69" s="3">
        <v>17</v>
      </c>
      <c r="M69" s="3">
        <v>0</v>
      </c>
      <c r="N69" s="3" t="s">
        <v>3</v>
      </c>
    </row>
    <row r="70" spans="1:14" ht="12.75">
      <c r="A70" s="3">
        <v>50</v>
      </c>
      <c r="B70" s="3">
        <v>1</v>
      </c>
      <c r="C70" s="3">
        <v>0</v>
      </c>
      <c r="D70" s="3">
        <v>2</v>
      </c>
      <c r="E70" s="3">
        <v>213</v>
      </c>
      <c r="F70" s="3">
        <f>ROUND(Source!F69+Source!F68,2)</f>
        <v>1121079.82</v>
      </c>
      <c r="G70" s="3" t="s">
        <v>190</v>
      </c>
      <c r="H70" s="3" t="s">
        <v>190</v>
      </c>
      <c r="I70" s="3"/>
      <c r="J70" s="3"/>
      <c r="K70" s="3">
        <v>212</v>
      </c>
      <c r="L70" s="3">
        <v>18</v>
      </c>
      <c r="M70" s="3">
        <v>0</v>
      </c>
      <c r="N70" s="3" t="s">
        <v>3</v>
      </c>
    </row>
    <row r="72" spans="1:39" ht="12.75">
      <c r="A72" s="2">
        <v>51</v>
      </c>
      <c r="B72" s="2">
        <f>B12</f>
        <v>1</v>
      </c>
      <c r="C72" s="2">
        <f>A12</f>
        <v>1</v>
      </c>
      <c r="D72" s="2">
        <f>ROW(A12)</f>
        <v>12</v>
      </c>
      <c r="E72" s="2"/>
      <c r="F72" s="2" t="str">
        <f>IF(F12&lt;&gt;"",F12,"")</f>
        <v>Новая локальная смета</v>
      </c>
      <c r="G72" s="2" t="str">
        <f>IF(G12&lt;&gt;"",G12,"")</f>
        <v>Капитальный ремонт ТП 27</v>
      </c>
      <c r="H72" s="2"/>
      <c r="I72" s="2"/>
      <c r="J72" s="2"/>
      <c r="K72" s="2"/>
      <c r="L72" s="2"/>
      <c r="M72" s="2"/>
      <c r="N72" s="2"/>
      <c r="O72" s="2">
        <f aca="true" t="shared" si="66" ref="O72:Y72">ROUND(O52,2)</f>
        <v>826128.95</v>
      </c>
      <c r="P72" s="2">
        <f t="shared" si="66"/>
        <v>732233.32</v>
      </c>
      <c r="Q72" s="2">
        <f t="shared" si="66"/>
        <v>19026.03</v>
      </c>
      <c r="R72" s="2">
        <f t="shared" si="66"/>
        <v>4001.96</v>
      </c>
      <c r="S72" s="2">
        <f t="shared" si="66"/>
        <v>74869.6</v>
      </c>
      <c r="T72" s="2">
        <f t="shared" si="66"/>
        <v>0</v>
      </c>
      <c r="U72" s="2">
        <f t="shared" si="66"/>
        <v>742.72</v>
      </c>
      <c r="V72" s="2">
        <f t="shared" si="66"/>
        <v>41.46</v>
      </c>
      <c r="W72" s="2">
        <f t="shared" si="66"/>
        <v>0</v>
      </c>
      <c r="X72" s="2">
        <f t="shared" si="66"/>
        <v>75363.22</v>
      </c>
      <c r="Y72" s="2">
        <f t="shared" si="66"/>
        <v>44036.57</v>
      </c>
      <c r="Z72" s="2"/>
      <c r="AA72" s="2"/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</row>
    <row r="76" spans="1:5" ht="12.75">
      <c r="A76">
        <v>65</v>
      </c>
      <c r="C76">
        <v>1</v>
      </c>
      <c r="D76">
        <v>0</v>
      </c>
      <c r="E76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2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5" ht="12.75">
      <c r="A1">
        <f>ROW(Source!A24)</f>
        <v>24</v>
      </c>
      <c r="B1">
        <v>11092557</v>
      </c>
      <c r="C1">
        <v>11092556</v>
      </c>
      <c r="D1">
        <v>121591</v>
      </c>
      <c r="E1">
        <v>1</v>
      </c>
      <c r="F1">
        <v>1</v>
      </c>
      <c r="G1">
        <v>1</v>
      </c>
      <c r="H1">
        <v>1</v>
      </c>
      <c r="I1" t="s">
        <v>191</v>
      </c>
      <c r="K1" t="s">
        <v>192</v>
      </c>
      <c r="L1">
        <v>1369</v>
      </c>
      <c r="N1">
        <v>1013</v>
      </c>
      <c r="O1" t="s">
        <v>193</v>
      </c>
      <c r="P1" t="s">
        <v>193</v>
      </c>
      <c r="Q1">
        <v>1</v>
      </c>
      <c r="Y1">
        <v>52.555</v>
      </c>
      <c r="AA1">
        <v>0</v>
      </c>
      <c r="AB1">
        <v>0</v>
      </c>
      <c r="AC1">
        <v>0</v>
      </c>
      <c r="AD1">
        <v>7.55</v>
      </c>
      <c r="AN1">
        <v>0</v>
      </c>
      <c r="AO1">
        <v>1</v>
      </c>
      <c r="AP1">
        <v>1</v>
      </c>
      <c r="AQ1">
        <v>0</v>
      </c>
      <c r="AR1">
        <v>0</v>
      </c>
      <c r="AT1">
        <v>45.7</v>
      </c>
      <c r="AU1" t="s">
        <v>21</v>
      </c>
      <c r="AV1">
        <v>1</v>
      </c>
      <c r="AW1">
        <v>2</v>
      </c>
      <c r="AX1">
        <v>11092564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</row>
    <row r="2" spans="1:75" ht="12.75">
      <c r="A2">
        <f>ROW(Source!A24)</f>
        <v>24</v>
      </c>
      <c r="B2">
        <v>11092558</v>
      </c>
      <c r="C2">
        <v>11092556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27</v>
      </c>
      <c r="K2" t="s">
        <v>194</v>
      </c>
      <c r="L2">
        <v>608254</v>
      </c>
      <c r="N2">
        <v>1013</v>
      </c>
      <c r="O2" t="s">
        <v>195</v>
      </c>
      <c r="P2" t="s">
        <v>195</v>
      </c>
      <c r="Q2">
        <v>1</v>
      </c>
      <c r="Y2">
        <v>0.22499999999999998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1</v>
      </c>
      <c r="AQ2">
        <v>0</v>
      </c>
      <c r="AR2">
        <v>0</v>
      </c>
      <c r="AT2">
        <v>0.18</v>
      </c>
      <c r="AU2" t="s">
        <v>20</v>
      </c>
      <c r="AV2">
        <v>2</v>
      </c>
      <c r="AW2">
        <v>2</v>
      </c>
      <c r="AX2">
        <v>11092565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</row>
    <row r="3" spans="1:75" ht="12.75">
      <c r="A3">
        <f>ROW(Source!A24)</f>
        <v>24</v>
      </c>
      <c r="B3">
        <v>11092559</v>
      </c>
      <c r="C3">
        <v>11092556</v>
      </c>
      <c r="D3">
        <v>1467072</v>
      </c>
      <c r="E3">
        <v>1</v>
      </c>
      <c r="F3">
        <v>1</v>
      </c>
      <c r="G3">
        <v>1</v>
      </c>
      <c r="H3">
        <v>2</v>
      </c>
      <c r="I3" t="s">
        <v>196</v>
      </c>
      <c r="J3" t="s">
        <v>197</v>
      </c>
      <c r="K3" t="s">
        <v>198</v>
      </c>
      <c r="L3">
        <v>1368</v>
      </c>
      <c r="N3">
        <v>1011</v>
      </c>
      <c r="O3" t="s">
        <v>199</v>
      </c>
      <c r="P3" t="s">
        <v>199</v>
      </c>
      <c r="Q3">
        <v>1</v>
      </c>
      <c r="Y3">
        <v>0.28750000000000003</v>
      </c>
      <c r="AA3">
        <v>0</v>
      </c>
      <c r="AB3">
        <v>1.7</v>
      </c>
      <c r="AC3">
        <v>0</v>
      </c>
      <c r="AD3">
        <v>0</v>
      </c>
      <c r="AN3">
        <v>0</v>
      </c>
      <c r="AO3">
        <v>1</v>
      </c>
      <c r="AP3">
        <v>1</v>
      </c>
      <c r="AQ3">
        <v>0</v>
      </c>
      <c r="AR3">
        <v>0</v>
      </c>
      <c r="AT3">
        <v>0.23</v>
      </c>
      <c r="AU3" t="s">
        <v>20</v>
      </c>
      <c r="AV3">
        <v>0</v>
      </c>
      <c r="AW3">
        <v>2</v>
      </c>
      <c r="AX3">
        <v>11092566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</row>
    <row r="4" spans="1:75" ht="12.75">
      <c r="A4">
        <f>ROW(Source!A24)</f>
        <v>24</v>
      </c>
      <c r="B4">
        <v>11092560</v>
      </c>
      <c r="C4">
        <v>11092556</v>
      </c>
      <c r="D4">
        <v>1471980</v>
      </c>
      <c r="E4">
        <v>1</v>
      </c>
      <c r="F4">
        <v>1</v>
      </c>
      <c r="G4">
        <v>1</v>
      </c>
      <c r="H4">
        <v>2</v>
      </c>
      <c r="I4" t="s">
        <v>200</v>
      </c>
      <c r="J4" t="s">
        <v>201</v>
      </c>
      <c r="K4" t="s">
        <v>202</v>
      </c>
      <c r="L4">
        <v>1480</v>
      </c>
      <c r="N4">
        <v>1013</v>
      </c>
      <c r="O4" t="s">
        <v>203</v>
      </c>
      <c r="P4" t="s">
        <v>204</v>
      </c>
      <c r="Q4">
        <v>1</v>
      </c>
      <c r="Y4">
        <v>0.22499999999999998</v>
      </c>
      <c r="AA4">
        <v>0</v>
      </c>
      <c r="AB4">
        <v>87.17</v>
      </c>
      <c r="AC4">
        <v>0</v>
      </c>
      <c r="AD4">
        <v>0</v>
      </c>
      <c r="AN4">
        <v>0</v>
      </c>
      <c r="AO4">
        <v>1</v>
      </c>
      <c r="AP4">
        <v>1</v>
      </c>
      <c r="AQ4">
        <v>0</v>
      </c>
      <c r="AR4">
        <v>0</v>
      </c>
      <c r="AT4">
        <v>0.18</v>
      </c>
      <c r="AU4" t="s">
        <v>20</v>
      </c>
      <c r="AV4">
        <v>0</v>
      </c>
      <c r="AW4">
        <v>2</v>
      </c>
      <c r="AX4">
        <v>11092567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</row>
    <row r="5" spans="1:75" ht="12.75">
      <c r="A5">
        <f>ROW(Source!A24)</f>
        <v>24</v>
      </c>
      <c r="B5">
        <v>11092561</v>
      </c>
      <c r="C5">
        <v>11092556</v>
      </c>
      <c r="D5">
        <v>1404156</v>
      </c>
      <c r="E5">
        <v>1</v>
      </c>
      <c r="F5">
        <v>1</v>
      </c>
      <c r="G5">
        <v>1</v>
      </c>
      <c r="H5">
        <v>3</v>
      </c>
      <c r="I5" t="s">
        <v>205</v>
      </c>
      <c r="J5" t="s">
        <v>206</v>
      </c>
      <c r="K5" t="s">
        <v>207</v>
      </c>
      <c r="L5">
        <v>1348</v>
      </c>
      <c r="N5">
        <v>1009</v>
      </c>
      <c r="O5" t="s">
        <v>95</v>
      </c>
      <c r="P5" t="s">
        <v>95</v>
      </c>
      <c r="Q5">
        <v>1000</v>
      </c>
      <c r="Y5">
        <v>0.001</v>
      </c>
      <c r="AA5">
        <v>11978</v>
      </c>
      <c r="AB5">
        <v>0</v>
      </c>
      <c r="AC5">
        <v>0</v>
      </c>
      <c r="AD5">
        <v>0</v>
      </c>
      <c r="AN5">
        <v>0</v>
      </c>
      <c r="AO5">
        <v>1</v>
      </c>
      <c r="AP5">
        <v>1</v>
      </c>
      <c r="AQ5">
        <v>0</v>
      </c>
      <c r="AR5">
        <v>0</v>
      </c>
      <c r="AT5">
        <v>0.001</v>
      </c>
      <c r="AV5">
        <v>0</v>
      </c>
      <c r="AW5">
        <v>2</v>
      </c>
      <c r="AX5">
        <v>11092568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</row>
    <row r="6" spans="1:75" ht="12.75">
      <c r="A6">
        <f>ROW(Source!A24)</f>
        <v>24</v>
      </c>
      <c r="B6">
        <v>11092562</v>
      </c>
      <c r="C6">
        <v>11092556</v>
      </c>
      <c r="D6">
        <v>1406205</v>
      </c>
      <c r="E6">
        <v>1</v>
      </c>
      <c r="F6">
        <v>1</v>
      </c>
      <c r="G6">
        <v>1</v>
      </c>
      <c r="H6">
        <v>3</v>
      </c>
      <c r="I6" t="s">
        <v>208</v>
      </c>
      <c r="J6" t="s">
        <v>209</v>
      </c>
      <c r="K6" t="s">
        <v>210</v>
      </c>
      <c r="L6">
        <v>1339</v>
      </c>
      <c r="N6">
        <v>1007</v>
      </c>
      <c r="O6" t="s">
        <v>211</v>
      </c>
      <c r="P6" t="s">
        <v>211</v>
      </c>
      <c r="Q6">
        <v>1</v>
      </c>
      <c r="Y6">
        <v>0.8</v>
      </c>
      <c r="AA6">
        <v>832.7</v>
      </c>
      <c r="AB6">
        <v>0</v>
      </c>
      <c r="AC6">
        <v>0</v>
      </c>
      <c r="AD6">
        <v>0</v>
      </c>
      <c r="AN6">
        <v>0</v>
      </c>
      <c r="AO6">
        <v>1</v>
      </c>
      <c r="AP6">
        <v>1</v>
      </c>
      <c r="AQ6">
        <v>0</v>
      </c>
      <c r="AR6">
        <v>0</v>
      </c>
      <c r="AT6">
        <v>0.8</v>
      </c>
      <c r="AV6">
        <v>0</v>
      </c>
      <c r="AW6">
        <v>2</v>
      </c>
      <c r="AX6">
        <v>11092569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</row>
    <row r="7" spans="1:75" ht="12.75">
      <c r="A7">
        <f>ROW(Source!A24)</f>
        <v>24</v>
      </c>
      <c r="B7">
        <v>11092563</v>
      </c>
      <c r="C7">
        <v>11092556</v>
      </c>
      <c r="D7">
        <v>1466452</v>
      </c>
      <c r="E7">
        <v>1</v>
      </c>
      <c r="F7">
        <v>1</v>
      </c>
      <c r="G7">
        <v>1</v>
      </c>
      <c r="H7">
        <v>3</v>
      </c>
      <c r="I7" t="s">
        <v>212</v>
      </c>
      <c r="J7" t="s">
        <v>213</v>
      </c>
      <c r="K7" t="s">
        <v>214</v>
      </c>
      <c r="L7">
        <v>1348</v>
      </c>
      <c r="N7">
        <v>1009</v>
      </c>
      <c r="O7" t="s">
        <v>95</v>
      </c>
      <c r="P7" t="s">
        <v>95</v>
      </c>
      <c r="Q7">
        <v>1000</v>
      </c>
      <c r="Y7">
        <v>1.27</v>
      </c>
      <c r="AA7">
        <v>0</v>
      </c>
      <c r="AB7">
        <v>0</v>
      </c>
      <c r="AC7">
        <v>0</v>
      </c>
      <c r="AD7">
        <v>0</v>
      </c>
      <c r="AN7">
        <v>1</v>
      </c>
      <c r="AO7">
        <v>0</v>
      </c>
      <c r="AP7">
        <v>1</v>
      </c>
      <c r="AQ7">
        <v>0</v>
      </c>
      <c r="AR7">
        <v>0</v>
      </c>
      <c r="AT7">
        <v>1.27</v>
      </c>
      <c r="AV7">
        <v>0</v>
      </c>
      <c r="AW7">
        <v>2</v>
      </c>
      <c r="AX7">
        <v>11092570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</row>
    <row r="8" spans="1:75" ht="12.75">
      <c r="A8">
        <f>ROW(Source!A25)</f>
        <v>25</v>
      </c>
      <c r="B8">
        <v>11092572</v>
      </c>
      <c r="C8">
        <v>11092571</v>
      </c>
      <c r="D8">
        <v>121618</v>
      </c>
      <c r="E8">
        <v>1</v>
      </c>
      <c r="F8">
        <v>1</v>
      </c>
      <c r="G8">
        <v>1</v>
      </c>
      <c r="H8">
        <v>1</v>
      </c>
      <c r="I8" t="s">
        <v>215</v>
      </c>
      <c r="K8" t="s">
        <v>216</v>
      </c>
      <c r="L8">
        <v>1369</v>
      </c>
      <c r="N8">
        <v>1013</v>
      </c>
      <c r="O8" t="s">
        <v>193</v>
      </c>
      <c r="P8" t="s">
        <v>193</v>
      </c>
      <c r="Q8">
        <v>1</v>
      </c>
      <c r="Y8">
        <v>54.314499999999995</v>
      </c>
      <c r="AA8">
        <v>0</v>
      </c>
      <c r="AB8">
        <v>0</v>
      </c>
      <c r="AC8">
        <v>0</v>
      </c>
      <c r="AD8">
        <v>8.17</v>
      </c>
      <c r="AN8">
        <v>0</v>
      </c>
      <c r="AO8">
        <v>1</v>
      </c>
      <c r="AP8">
        <v>1</v>
      </c>
      <c r="AQ8">
        <v>0</v>
      </c>
      <c r="AR8">
        <v>0</v>
      </c>
      <c r="AT8">
        <v>47.23</v>
      </c>
      <c r="AU8" t="s">
        <v>21</v>
      </c>
      <c r="AV8">
        <v>1</v>
      </c>
      <c r="AW8">
        <v>2</v>
      </c>
      <c r="AX8">
        <v>11092586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</row>
    <row r="9" spans="1:75" ht="12.75">
      <c r="A9">
        <f>ROW(Source!A25)</f>
        <v>25</v>
      </c>
      <c r="B9">
        <v>11092573</v>
      </c>
      <c r="C9">
        <v>11092571</v>
      </c>
      <c r="D9">
        <v>121548</v>
      </c>
      <c r="E9">
        <v>1</v>
      </c>
      <c r="F9">
        <v>1</v>
      </c>
      <c r="G9">
        <v>1</v>
      </c>
      <c r="H9">
        <v>1</v>
      </c>
      <c r="I9" t="s">
        <v>27</v>
      </c>
      <c r="K9" t="s">
        <v>194</v>
      </c>
      <c r="L9">
        <v>608254</v>
      </c>
      <c r="N9">
        <v>1013</v>
      </c>
      <c r="O9" t="s">
        <v>195</v>
      </c>
      <c r="P9" t="s">
        <v>195</v>
      </c>
      <c r="Q9">
        <v>1</v>
      </c>
      <c r="Y9">
        <v>1.4874999999999998</v>
      </c>
      <c r="AA9">
        <v>0</v>
      </c>
      <c r="AB9">
        <v>0</v>
      </c>
      <c r="AC9">
        <v>0</v>
      </c>
      <c r="AD9">
        <v>0</v>
      </c>
      <c r="AN9">
        <v>0</v>
      </c>
      <c r="AO9">
        <v>1</v>
      </c>
      <c r="AP9">
        <v>1</v>
      </c>
      <c r="AQ9">
        <v>0</v>
      </c>
      <c r="AR9">
        <v>0</v>
      </c>
      <c r="AT9">
        <v>1.19</v>
      </c>
      <c r="AU9" t="s">
        <v>20</v>
      </c>
      <c r="AV9">
        <v>2</v>
      </c>
      <c r="AW9">
        <v>2</v>
      </c>
      <c r="AX9">
        <v>11092587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</row>
    <row r="10" spans="1:75" ht="12.75">
      <c r="A10">
        <f>ROW(Source!A25)</f>
        <v>25</v>
      </c>
      <c r="B10">
        <v>11092574</v>
      </c>
      <c r="C10">
        <v>11092571</v>
      </c>
      <c r="D10">
        <v>1466616</v>
      </c>
      <c r="E10">
        <v>1</v>
      </c>
      <c r="F10">
        <v>1</v>
      </c>
      <c r="G10">
        <v>1</v>
      </c>
      <c r="H10">
        <v>2</v>
      </c>
      <c r="I10" t="s">
        <v>217</v>
      </c>
      <c r="J10" t="s">
        <v>218</v>
      </c>
      <c r="K10" t="s">
        <v>219</v>
      </c>
      <c r="L10">
        <v>1480</v>
      </c>
      <c r="N10">
        <v>1013</v>
      </c>
      <c r="O10" t="s">
        <v>203</v>
      </c>
      <c r="P10" t="s">
        <v>204</v>
      </c>
      <c r="Q10">
        <v>1</v>
      </c>
      <c r="Y10">
        <v>0.625</v>
      </c>
      <c r="AA10">
        <v>0</v>
      </c>
      <c r="AB10">
        <v>86.4</v>
      </c>
      <c r="AC10">
        <v>13.5</v>
      </c>
      <c r="AD10">
        <v>0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0.5</v>
      </c>
      <c r="AU10" t="s">
        <v>20</v>
      </c>
      <c r="AV10">
        <v>0</v>
      </c>
      <c r="AW10">
        <v>2</v>
      </c>
      <c r="AX10">
        <v>11092588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</row>
    <row r="11" spans="1:75" ht="12.75">
      <c r="A11">
        <f>ROW(Source!A25)</f>
        <v>25</v>
      </c>
      <c r="B11">
        <v>11092575</v>
      </c>
      <c r="C11">
        <v>11092571</v>
      </c>
      <c r="D11">
        <v>1466814</v>
      </c>
      <c r="E11">
        <v>1</v>
      </c>
      <c r="F11">
        <v>1</v>
      </c>
      <c r="G11">
        <v>1</v>
      </c>
      <c r="H11">
        <v>2</v>
      </c>
      <c r="I11" t="s">
        <v>220</v>
      </c>
      <c r="J11" t="s">
        <v>221</v>
      </c>
      <c r="K11" t="s">
        <v>222</v>
      </c>
      <c r="L11">
        <v>1480</v>
      </c>
      <c r="N11">
        <v>1013</v>
      </c>
      <c r="O11" t="s">
        <v>203</v>
      </c>
      <c r="P11" t="s">
        <v>204</v>
      </c>
      <c r="Q11">
        <v>1</v>
      </c>
      <c r="Y11">
        <v>0.3625</v>
      </c>
      <c r="AA11">
        <v>0</v>
      </c>
      <c r="AB11">
        <v>111.99</v>
      </c>
      <c r="AC11">
        <v>13.5</v>
      </c>
      <c r="AD11">
        <v>0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0.29</v>
      </c>
      <c r="AU11" t="s">
        <v>20</v>
      </c>
      <c r="AV11">
        <v>0</v>
      </c>
      <c r="AW11">
        <v>2</v>
      </c>
      <c r="AX11">
        <v>11092589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</row>
    <row r="12" spans="1:75" ht="12.75">
      <c r="A12">
        <f>ROW(Source!A25)</f>
        <v>25</v>
      </c>
      <c r="B12">
        <v>11092576</v>
      </c>
      <c r="C12">
        <v>11092571</v>
      </c>
      <c r="D12">
        <v>1471980</v>
      </c>
      <c r="E12">
        <v>1</v>
      </c>
      <c r="F12">
        <v>1</v>
      </c>
      <c r="G12">
        <v>1</v>
      </c>
      <c r="H12">
        <v>2</v>
      </c>
      <c r="I12" t="s">
        <v>200</v>
      </c>
      <c r="J12" t="s">
        <v>201</v>
      </c>
      <c r="K12" t="s">
        <v>202</v>
      </c>
      <c r="L12">
        <v>1480</v>
      </c>
      <c r="N12">
        <v>1013</v>
      </c>
      <c r="O12" t="s">
        <v>203</v>
      </c>
      <c r="P12" t="s">
        <v>204</v>
      </c>
      <c r="Q12">
        <v>1</v>
      </c>
      <c r="Y12">
        <v>0.5</v>
      </c>
      <c r="AA12">
        <v>0</v>
      </c>
      <c r="AB12">
        <v>87.17</v>
      </c>
      <c r="AC12">
        <v>0</v>
      </c>
      <c r="AD12">
        <v>0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0.4</v>
      </c>
      <c r="AU12" t="s">
        <v>20</v>
      </c>
      <c r="AV12">
        <v>0</v>
      </c>
      <c r="AW12">
        <v>2</v>
      </c>
      <c r="AX12">
        <v>11092590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</row>
    <row r="13" spans="1:75" ht="12.75">
      <c r="A13">
        <f>ROW(Source!A25)</f>
        <v>25</v>
      </c>
      <c r="B13">
        <v>11092577</v>
      </c>
      <c r="C13">
        <v>11092571</v>
      </c>
      <c r="D13">
        <v>1399863</v>
      </c>
      <c r="E13">
        <v>1</v>
      </c>
      <c r="F13">
        <v>1</v>
      </c>
      <c r="G13">
        <v>1</v>
      </c>
      <c r="H13">
        <v>3</v>
      </c>
      <c r="I13" t="s">
        <v>223</v>
      </c>
      <c r="J13" t="s">
        <v>224</v>
      </c>
      <c r="K13" t="s">
        <v>225</v>
      </c>
      <c r="L13">
        <v>1327</v>
      </c>
      <c r="N13">
        <v>1005</v>
      </c>
      <c r="O13" t="s">
        <v>87</v>
      </c>
      <c r="P13" t="s">
        <v>87</v>
      </c>
      <c r="Q13">
        <v>1</v>
      </c>
      <c r="Y13">
        <v>130</v>
      </c>
      <c r="AA13">
        <v>24.2</v>
      </c>
      <c r="AB13">
        <v>0</v>
      </c>
      <c r="AC13">
        <v>0</v>
      </c>
      <c r="AD13">
        <v>0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130</v>
      </c>
      <c r="AV13">
        <v>0</v>
      </c>
      <c r="AW13">
        <v>2</v>
      </c>
      <c r="AX13">
        <v>11092591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</row>
    <row r="14" spans="1:75" ht="12.75">
      <c r="A14">
        <f>ROW(Source!A25)</f>
        <v>25</v>
      </c>
      <c r="B14">
        <v>11092578</v>
      </c>
      <c r="C14">
        <v>11092571</v>
      </c>
      <c r="D14">
        <v>1399916</v>
      </c>
      <c r="E14">
        <v>1</v>
      </c>
      <c r="F14">
        <v>1</v>
      </c>
      <c r="G14">
        <v>1</v>
      </c>
      <c r="H14">
        <v>3</v>
      </c>
      <c r="I14" t="s">
        <v>226</v>
      </c>
      <c r="J14" t="s">
        <v>227</v>
      </c>
      <c r="K14" t="s">
        <v>228</v>
      </c>
      <c r="L14">
        <v>1055</v>
      </c>
      <c r="N14">
        <v>1013</v>
      </c>
      <c r="O14" t="s">
        <v>229</v>
      </c>
      <c r="P14" t="s">
        <v>229</v>
      </c>
      <c r="Q14">
        <v>1</v>
      </c>
      <c r="Y14">
        <v>0.1</v>
      </c>
      <c r="AA14">
        <v>498</v>
      </c>
      <c r="AB14">
        <v>0</v>
      </c>
      <c r="AC14">
        <v>0</v>
      </c>
      <c r="AD14">
        <v>0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0.1</v>
      </c>
      <c r="AV14">
        <v>0</v>
      </c>
      <c r="AW14">
        <v>2</v>
      </c>
      <c r="AX14">
        <v>11092592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</row>
    <row r="15" spans="1:75" ht="12.75">
      <c r="A15">
        <f>ROW(Source!A25)</f>
        <v>25</v>
      </c>
      <c r="B15">
        <v>11092579</v>
      </c>
      <c r="C15">
        <v>11092571</v>
      </c>
      <c r="D15">
        <v>1400028</v>
      </c>
      <c r="E15">
        <v>1</v>
      </c>
      <c r="F15">
        <v>1</v>
      </c>
      <c r="G15">
        <v>1</v>
      </c>
      <c r="H15">
        <v>3</v>
      </c>
      <c r="I15" t="s">
        <v>230</v>
      </c>
      <c r="J15" t="s">
        <v>231</v>
      </c>
      <c r="K15" t="s">
        <v>232</v>
      </c>
      <c r="L15">
        <v>1348</v>
      </c>
      <c r="N15">
        <v>1009</v>
      </c>
      <c r="O15" t="s">
        <v>95</v>
      </c>
      <c r="P15" t="s">
        <v>95</v>
      </c>
      <c r="Q15">
        <v>1000</v>
      </c>
      <c r="Y15">
        <v>0.004</v>
      </c>
      <c r="AA15">
        <v>19778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0.004</v>
      </c>
      <c r="AV15">
        <v>0</v>
      </c>
      <c r="AW15">
        <v>2</v>
      </c>
      <c r="AX15">
        <v>11092593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</row>
    <row r="16" spans="1:75" ht="12.75">
      <c r="A16">
        <f>ROW(Source!A25)</f>
        <v>25</v>
      </c>
      <c r="B16">
        <v>11092580</v>
      </c>
      <c r="C16">
        <v>11092571</v>
      </c>
      <c r="D16">
        <v>1401776</v>
      </c>
      <c r="E16">
        <v>1</v>
      </c>
      <c r="F16">
        <v>1</v>
      </c>
      <c r="G16">
        <v>1</v>
      </c>
      <c r="H16">
        <v>3</v>
      </c>
      <c r="I16" t="s">
        <v>233</v>
      </c>
      <c r="J16" t="s">
        <v>234</v>
      </c>
      <c r="K16" t="s">
        <v>235</v>
      </c>
      <c r="L16">
        <v>1348</v>
      </c>
      <c r="N16">
        <v>1009</v>
      </c>
      <c r="O16" t="s">
        <v>95</v>
      </c>
      <c r="P16" t="s">
        <v>95</v>
      </c>
      <c r="Q16">
        <v>1000</v>
      </c>
      <c r="Y16">
        <v>0.027</v>
      </c>
      <c r="AA16">
        <v>7977</v>
      </c>
      <c r="AB16">
        <v>0</v>
      </c>
      <c r="AC16">
        <v>0</v>
      </c>
      <c r="AD16">
        <v>0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0.027</v>
      </c>
      <c r="AV16">
        <v>0</v>
      </c>
      <c r="AW16">
        <v>2</v>
      </c>
      <c r="AX16">
        <v>11092594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</row>
    <row r="17" spans="1:75" ht="12.75">
      <c r="A17">
        <f>ROW(Source!A25)</f>
        <v>25</v>
      </c>
      <c r="B17">
        <v>11092581</v>
      </c>
      <c r="C17">
        <v>11092571</v>
      </c>
      <c r="D17">
        <v>1401961</v>
      </c>
      <c r="E17">
        <v>1</v>
      </c>
      <c r="F17">
        <v>1</v>
      </c>
      <c r="G17">
        <v>1</v>
      </c>
      <c r="H17">
        <v>3</v>
      </c>
      <c r="I17" t="s">
        <v>236</v>
      </c>
      <c r="J17" t="s">
        <v>237</v>
      </c>
      <c r="K17" t="s">
        <v>238</v>
      </c>
      <c r="L17">
        <v>1327</v>
      </c>
      <c r="N17">
        <v>1005</v>
      </c>
      <c r="O17" t="s">
        <v>87</v>
      </c>
      <c r="P17" t="s">
        <v>87</v>
      </c>
      <c r="Q17">
        <v>1</v>
      </c>
      <c r="Y17">
        <v>1.58</v>
      </c>
      <c r="AA17">
        <v>6.2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1.58</v>
      </c>
      <c r="AV17">
        <v>0</v>
      </c>
      <c r="AW17">
        <v>2</v>
      </c>
      <c r="AX17">
        <v>11092595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</row>
    <row r="18" spans="1:75" ht="12.75">
      <c r="A18">
        <f>ROW(Source!A25)</f>
        <v>25</v>
      </c>
      <c r="B18">
        <v>11092582</v>
      </c>
      <c r="C18">
        <v>11092571</v>
      </c>
      <c r="D18">
        <v>1404156</v>
      </c>
      <c r="E18">
        <v>1</v>
      </c>
      <c r="F18">
        <v>1</v>
      </c>
      <c r="G18">
        <v>1</v>
      </c>
      <c r="H18">
        <v>3</v>
      </c>
      <c r="I18" t="s">
        <v>205</v>
      </c>
      <c r="J18" t="s">
        <v>206</v>
      </c>
      <c r="K18" t="s">
        <v>207</v>
      </c>
      <c r="L18">
        <v>1348</v>
      </c>
      <c r="N18">
        <v>1009</v>
      </c>
      <c r="O18" t="s">
        <v>95</v>
      </c>
      <c r="P18" t="s">
        <v>95</v>
      </c>
      <c r="Q18">
        <v>1000</v>
      </c>
      <c r="Y18">
        <v>0.00014</v>
      </c>
      <c r="AA18">
        <v>11978</v>
      </c>
      <c r="AB18">
        <v>0</v>
      </c>
      <c r="AC18">
        <v>0</v>
      </c>
      <c r="AD18">
        <v>0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0.00014</v>
      </c>
      <c r="AV18">
        <v>0</v>
      </c>
      <c r="AW18">
        <v>2</v>
      </c>
      <c r="AX18">
        <v>11092596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</row>
    <row r="19" spans="1:75" ht="12.75">
      <c r="A19">
        <f>ROW(Source!A25)</f>
        <v>25</v>
      </c>
      <c r="B19">
        <v>11092583</v>
      </c>
      <c r="C19">
        <v>11092571</v>
      </c>
      <c r="D19">
        <v>1404288</v>
      </c>
      <c r="E19">
        <v>1</v>
      </c>
      <c r="F19">
        <v>1</v>
      </c>
      <c r="G19">
        <v>1</v>
      </c>
      <c r="H19">
        <v>3</v>
      </c>
      <c r="I19" t="s">
        <v>239</v>
      </c>
      <c r="J19" t="s">
        <v>240</v>
      </c>
      <c r="K19" t="s">
        <v>241</v>
      </c>
      <c r="L19">
        <v>1348</v>
      </c>
      <c r="N19">
        <v>1009</v>
      </c>
      <c r="O19" t="s">
        <v>95</v>
      </c>
      <c r="P19" t="s">
        <v>95</v>
      </c>
      <c r="Q19">
        <v>1000</v>
      </c>
      <c r="Y19">
        <v>0.02</v>
      </c>
      <c r="AA19">
        <v>11200</v>
      </c>
      <c r="AB19">
        <v>0</v>
      </c>
      <c r="AC19">
        <v>0</v>
      </c>
      <c r="AD19">
        <v>0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0.02</v>
      </c>
      <c r="AV19">
        <v>0</v>
      </c>
      <c r="AW19">
        <v>2</v>
      </c>
      <c r="AX19">
        <v>11092597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</row>
    <row r="20" spans="1:75" ht="12.75">
      <c r="A20">
        <f>ROW(Source!A25)</f>
        <v>25</v>
      </c>
      <c r="B20">
        <v>11092584</v>
      </c>
      <c r="C20">
        <v>11092571</v>
      </c>
      <c r="D20">
        <v>1404488</v>
      </c>
      <c r="E20">
        <v>1</v>
      </c>
      <c r="F20">
        <v>1</v>
      </c>
      <c r="G20">
        <v>1</v>
      </c>
      <c r="H20">
        <v>3</v>
      </c>
      <c r="I20" t="s">
        <v>242</v>
      </c>
      <c r="J20" t="s">
        <v>243</v>
      </c>
      <c r="K20" t="s">
        <v>244</v>
      </c>
      <c r="L20">
        <v>1346</v>
      </c>
      <c r="N20">
        <v>1009</v>
      </c>
      <c r="O20" t="s">
        <v>245</v>
      </c>
      <c r="P20" t="s">
        <v>245</v>
      </c>
      <c r="Q20">
        <v>1</v>
      </c>
      <c r="Y20">
        <v>0.1</v>
      </c>
      <c r="AA20">
        <v>25.31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0.1</v>
      </c>
      <c r="AV20">
        <v>0</v>
      </c>
      <c r="AW20">
        <v>2</v>
      </c>
      <c r="AX20">
        <v>11092598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</row>
    <row r="21" spans="1:75" ht="12.75">
      <c r="A21">
        <f>ROW(Source!A25)</f>
        <v>25</v>
      </c>
      <c r="B21">
        <v>11092585</v>
      </c>
      <c r="C21">
        <v>11092571</v>
      </c>
      <c r="D21">
        <v>1435525</v>
      </c>
      <c r="E21">
        <v>1</v>
      </c>
      <c r="F21">
        <v>1</v>
      </c>
      <c r="G21">
        <v>1</v>
      </c>
      <c r="H21">
        <v>3</v>
      </c>
      <c r="I21" t="s">
        <v>246</v>
      </c>
      <c r="J21" t="s">
        <v>247</v>
      </c>
      <c r="K21" t="s">
        <v>248</v>
      </c>
      <c r="L21">
        <v>1339</v>
      </c>
      <c r="N21">
        <v>1007</v>
      </c>
      <c r="O21" t="s">
        <v>211</v>
      </c>
      <c r="P21" t="s">
        <v>211</v>
      </c>
      <c r="Q21">
        <v>1</v>
      </c>
      <c r="Y21">
        <v>0.02</v>
      </c>
      <c r="AA21">
        <v>519.8</v>
      </c>
      <c r="AB21">
        <v>0</v>
      </c>
      <c r="AC21">
        <v>0</v>
      </c>
      <c r="AD21">
        <v>0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0.02</v>
      </c>
      <c r="AV21">
        <v>0</v>
      </c>
      <c r="AW21">
        <v>2</v>
      </c>
      <c r="AX21">
        <v>11092599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</row>
    <row r="22" spans="1:75" ht="12.75">
      <c r="A22">
        <f>ROW(Source!A26)</f>
        <v>26</v>
      </c>
      <c r="B22">
        <v>11092601</v>
      </c>
      <c r="C22">
        <v>11092600</v>
      </c>
      <c r="D22">
        <v>121639</v>
      </c>
      <c r="E22">
        <v>1</v>
      </c>
      <c r="F22">
        <v>1</v>
      </c>
      <c r="G22">
        <v>1</v>
      </c>
      <c r="H22">
        <v>1</v>
      </c>
      <c r="I22" t="s">
        <v>249</v>
      </c>
      <c r="K22" t="s">
        <v>250</v>
      </c>
      <c r="L22">
        <v>1369</v>
      </c>
      <c r="N22">
        <v>1013</v>
      </c>
      <c r="O22" t="s">
        <v>193</v>
      </c>
      <c r="P22" t="s">
        <v>193</v>
      </c>
      <c r="Q22">
        <v>1</v>
      </c>
      <c r="Y22">
        <v>19.136</v>
      </c>
      <c r="AA22">
        <v>0</v>
      </c>
      <c r="AB22">
        <v>0</v>
      </c>
      <c r="AC22">
        <v>0</v>
      </c>
      <c r="AD22">
        <v>8.82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16.64</v>
      </c>
      <c r="AU22" t="s">
        <v>21</v>
      </c>
      <c r="AV22">
        <v>1</v>
      </c>
      <c r="AW22">
        <v>2</v>
      </c>
      <c r="AX22">
        <v>11092610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</row>
    <row r="23" spans="1:75" ht="12.75">
      <c r="A23">
        <f>ROW(Source!A26)</f>
        <v>26</v>
      </c>
      <c r="B23">
        <v>11092602</v>
      </c>
      <c r="C23">
        <v>11092600</v>
      </c>
      <c r="D23">
        <v>121548</v>
      </c>
      <c r="E23">
        <v>1</v>
      </c>
      <c r="F23">
        <v>1</v>
      </c>
      <c r="G23">
        <v>1</v>
      </c>
      <c r="H23">
        <v>1</v>
      </c>
      <c r="I23" t="s">
        <v>27</v>
      </c>
      <c r="K23" t="s">
        <v>194</v>
      </c>
      <c r="L23">
        <v>608254</v>
      </c>
      <c r="N23">
        <v>1013</v>
      </c>
      <c r="O23" t="s">
        <v>195</v>
      </c>
      <c r="P23" t="s">
        <v>195</v>
      </c>
      <c r="Q23">
        <v>1</v>
      </c>
      <c r="Y23">
        <v>0.6</v>
      </c>
      <c r="AA23">
        <v>0</v>
      </c>
      <c r="AB23">
        <v>0</v>
      </c>
      <c r="AC23">
        <v>0</v>
      </c>
      <c r="AD23">
        <v>0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0.48</v>
      </c>
      <c r="AU23" t="s">
        <v>20</v>
      </c>
      <c r="AV23">
        <v>2</v>
      </c>
      <c r="AW23">
        <v>2</v>
      </c>
      <c r="AX23">
        <v>11092611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</row>
    <row r="24" spans="1:75" ht="12.75">
      <c r="A24">
        <f>ROW(Source!A26)</f>
        <v>26</v>
      </c>
      <c r="B24">
        <v>11092603</v>
      </c>
      <c r="C24">
        <v>11092600</v>
      </c>
      <c r="D24">
        <v>1466616</v>
      </c>
      <c r="E24">
        <v>1</v>
      </c>
      <c r="F24">
        <v>1</v>
      </c>
      <c r="G24">
        <v>1</v>
      </c>
      <c r="H24">
        <v>2</v>
      </c>
      <c r="I24" t="s">
        <v>217</v>
      </c>
      <c r="J24" t="s">
        <v>218</v>
      </c>
      <c r="K24" t="s">
        <v>219</v>
      </c>
      <c r="L24">
        <v>1480</v>
      </c>
      <c r="N24">
        <v>1013</v>
      </c>
      <c r="O24" t="s">
        <v>203</v>
      </c>
      <c r="P24" t="s">
        <v>204</v>
      </c>
      <c r="Q24">
        <v>1</v>
      </c>
      <c r="Y24">
        <v>0.3</v>
      </c>
      <c r="AA24">
        <v>0</v>
      </c>
      <c r="AB24">
        <v>86.4</v>
      </c>
      <c r="AC24">
        <v>13.5</v>
      </c>
      <c r="AD24">
        <v>0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0.24</v>
      </c>
      <c r="AU24" t="s">
        <v>20</v>
      </c>
      <c r="AV24">
        <v>0</v>
      </c>
      <c r="AW24">
        <v>2</v>
      </c>
      <c r="AX24">
        <v>11092612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</row>
    <row r="25" spans="1:75" ht="12.75">
      <c r="A25">
        <f>ROW(Source!A26)</f>
        <v>26</v>
      </c>
      <c r="B25">
        <v>11092604</v>
      </c>
      <c r="C25">
        <v>11092600</v>
      </c>
      <c r="D25">
        <v>1466814</v>
      </c>
      <c r="E25">
        <v>1</v>
      </c>
      <c r="F25">
        <v>1</v>
      </c>
      <c r="G25">
        <v>1</v>
      </c>
      <c r="H25">
        <v>2</v>
      </c>
      <c r="I25" t="s">
        <v>220</v>
      </c>
      <c r="J25" t="s">
        <v>221</v>
      </c>
      <c r="K25" t="s">
        <v>222</v>
      </c>
      <c r="L25">
        <v>1480</v>
      </c>
      <c r="N25">
        <v>1013</v>
      </c>
      <c r="O25" t="s">
        <v>203</v>
      </c>
      <c r="P25" t="s">
        <v>204</v>
      </c>
      <c r="Q25">
        <v>1</v>
      </c>
      <c r="Y25">
        <v>0.11249999999999999</v>
      </c>
      <c r="AA25">
        <v>0</v>
      </c>
      <c r="AB25">
        <v>111.99</v>
      </c>
      <c r="AC25">
        <v>13.5</v>
      </c>
      <c r="AD25">
        <v>0</v>
      </c>
      <c r="AN25">
        <v>0</v>
      </c>
      <c r="AO25">
        <v>1</v>
      </c>
      <c r="AP25">
        <v>1</v>
      </c>
      <c r="AQ25">
        <v>0</v>
      </c>
      <c r="AR25">
        <v>0</v>
      </c>
      <c r="AT25">
        <v>0.09</v>
      </c>
      <c r="AU25" t="s">
        <v>20</v>
      </c>
      <c r="AV25">
        <v>0</v>
      </c>
      <c r="AW25">
        <v>2</v>
      </c>
      <c r="AX25">
        <v>11092613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</row>
    <row r="26" spans="1:75" ht="12.75">
      <c r="A26">
        <f>ROW(Source!A26)</f>
        <v>26</v>
      </c>
      <c r="B26">
        <v>11092605</v>
      </c>
      <c r="C26">
        <v>11092600</v>
      </c>
      <c r="D26">
        <v>1468695</v>
      </c>
      <c r="E26">
        <v>1</v>
      </c>
      <c r="F26">
        <v>1</v>
      </c>
      <c r="G26">
        <v>1</v>
      </c>
      <c r="H26">
        <v>2</v>
      </c>
      <c r="I26" t="s">
        <v>251</v>
      </c>
      <c r="J26" t="s">
        <v>252</v>
      </c>
      <c r="K26" t="s">
        <v>253</v>
      </c>
      <c r="L26">
        <v>1480</v>
      </c>
      <c r="N26">
        <v>1013</v>
      </c>
      <c r="O26" t="s">
        <v>203</v>
      </c>
      <c r="P26" t="s">
        <v>204</v>
      </c>
      <c r="Q26">
        <v>1</v>
      </c>
      <c r="Y26">
        <v>7.25</v>
      </c>
      <c r="AA26">
        <v>0</v>
      </c>
      <c r="AB26">
        <v>30</v>
      </c>
      <c r="AC26">
        <v>0</v>
      </c>
      <c r="AD26">
        <v>0</v>
      </c>
      <c r="AN26">
        <v>0</v>
      </c>
      <c r="AO26">
        <v>1</v>
      </c>
      <c r="AP26">
        <v>1</v>
      </c>
      <c r="AQ26">
        <v>0</v>
      </c>
      <c r="AR26">
        <v>0</v>
      </c>
      <c r="AT26">
        <v>5.8</v>
      </c>
      <c r="AU26" t="s">
        <v>20</v>
      </c>
      <c r="AV26">
        <v>0</v>
      </c>
      <c r="AW26">
        <v>2</v>
      </c>
      <c r="AX26">
        <v>11092614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</row>
    <row r="27" spans="1:75" ht="12.75">
      <c r="A27">
        <f>ROW(Source!A26)</f>
        <v>26</v>
      </c>
      <c r="B27">
        <v>11092606</v>
      </c>
      <c r="C27">
        <v>11092600</v>
      </c>
      <c r="D27">
        <v>1471980</v>
      </c>
      <c r="E27">
        <v>1</v>
      </c>
      <c r="F27">
        <v>1</v>
      </c>
      <c r="G27">
        <v>1</v>
      </c>
      <c r="H27">
        <v>2</v>
      </c>
      <c r="I27" t="s">
        <v>200</v>
      </c>
      <c r="J27" t="s">
        <v>201</v>
      </c>
      <c r="K27" t="s">
        <v>202</v>
      </c>
      <c r="L27">
        <v>1480</v>
      </c>
      <c r="N27">
        <v>1013</v>
      </c>
      <c r="O27" t="s">
        <v>203</v>
      </c>
      <c r="P27" t="s">
        <v>204</v>
      </c>
      <c r="Q27">
        <v>1</v>
      </c>
      <c r="Y27">
        <v>0.1875</v>
      </c>
      <c r="AA27">
        <v>0</v>
      </c>
      <c r="AB27">
        <v>87.17</v>
      </c>
      <c r="AC27">
        <v>0</v>
      </c>
      <c r="AD27">
        <v>0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0.15</v>
      </c>
      <c r="AU27" t="s">
        <v>20</v>
      </c>
      <c r="AV27">
        <v>0</v>
      </c>
      <c r="AW27">
        <v>2</v>
      </c>
      <c r="AX27">
        <v>11092615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</row>
    <row r="28" spans="1:75" ht="12.75">
      <c r="A28">
        <f>ROW(Source!A26)</f>
        <v>26</v>
      </c>
      <c r="B28">
        <v>11092607</v>
      </c>
      <c r="C28">
        <v>11092600</v>
      </c>
      <c r="D28">
        <v>1401278</v>
      </c>
      <c r="E28">
        <v>1</v>
      </c>
      <c r="F28">
        <v>1</v>
      </c>
      <c r="G28">
        <v>1</v>
      </c>
      <c r="H28">
        <v>3</v>
      </c>
      <c r="I28" t="s">
        <v>254</v>
      </c>
      <c r="J28" t="s">
        <v>255</v>
      </c>
      <c r="K28" t="s">
        <v>256</v>
      </c>
      <c r="L28">
        <v>1348</v>
      </c>
      <c r="N28">
        <v>1009</v>
      </c>
      <c r="O28" t="s">
        <v>95</v>
      </c>
      <c r="P28" t="s">
        <v>95</v>
      </c>
      <c r="Q28">
        <v>1000</v>
      </c>
      <c r="Y28">
        <v>0.712</v>
      </c>
      <c r="AA28">
        <v>3390</v>
      </c>
      <c r="AB28">
        <v>0</v>
      </c>
      <c r="AC28">
        <v>0</v>
      </c>
      <c r="AD28">
        <v>0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0.712</v>
      </c>
      <c r="AV28">
        <v>0</v>
      </c>
      <c r="AW28">
        <v>2</v>
      </c>
      <c r="AX28">
        <v>11092616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</row>
    <row r="29" spans="1:75" ht="12.75">
      <c r="A29">
        <f>ROW(Source!A26)</f>
        <v>26</v>
      </c>
      <c r="B29">
        <v>11092608</v>
      </c>
      <c r="C29">
        <v>11092600</v>
      </c>
      <c r="D29">
        <v>1401953</v>
      </c>
      <c r="E29">
        <v>1</v>
      </c>
      <c r="F29">
        <v>1</v>
      </c>
      <c r="G29">
        <v>1</v>
      </c>
      <c r="H29">
        <v>3</v>
      </c>
      <c r="I29" t="s">
        <v>257</v>
      </c>
      <c r="J29" t="s">
        <v>258</v>
      </c>
      <c r="K29" t="s">
        <v>259</v>
      </c>
      <c r="L29">
        <v>1327</v>
      </c>
      <c r="N29">
        <v>1005</v>
      </c>
      <c r="O29" t="s">
        <v>87</v>
      </c>
      <c r="P29" t="s">
        <v>87</v>
      </c>
      <c r="Q29">
        <v>1</v>
      </c>
      <c r="Y29">
        <v>115</v>
      </c>
      <c r="AA29">
        <v>7.46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115</v>
      </c>
      <c r="AV29">
        <v>0</v>
      </c>
      <c r="AW29">
        <v>2</v>
      </c>
      <c r="AX29">
        <v>11092617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</row>
    <row r="30" spans="1:75" ht="12.75">
      <c r="A30">
        <f>ROW(Source!A26)</f>
        <v>26</v>
      </c>
      <c r="B30">
        <v>11092609</v>
      </c>
      <c r="C30">
        <v>11092600</v>
      </c>
      <c r="D30">
        <v>1401964</v>
      </c>
      <c r="E30">
        <v>1</v>
      </c>
      <c r="F30">
        <v>1</v>
      </c>
      <c r="G30">
        <v>1</v>
      </c>
      <c r="H30">
        <v>3</v>
      </c>
      <c r="I30" t="s">
        <v>260</v>
      </c>
      <c r="J30" t="s">
        <v>261</v>
      </c>
      <c r="K30" t="s">
        <v>262</v>
      </c>
      <c r="L30">
        <v>1327</v>
      </c>
      <c r="N30">
        <v>1005</v>
      </c>
      <c r="O30" t="s">
        <v>87</v>
      </c>
      <c r="P30" t="s">
        <v>87</v>
      </c>
      <c r="Q30">
        <v>1</v>
      </c>
      <c r="Y30">
        <v>226</v>
      </c>
      <c r="AA30">
        <v>6.78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226</v>
      </c>
      <c r="AV30">
        <v>0</v>
      </c>
      <c r="AW30">
        <v>2</v>
      </c>
      <c r="AX30">
        <v>11092618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</row>
    <row r="31" spans="1:75" ht="12.75">
      <c r="A31">
        <f>ROW(Source!A27)</f>
        <v>27</v>
      </c>
      <c r="B31">
        <v>11092620</v>
      </c>
      <c r="C31">
        <v>11092619</v>
      </c>
      <c r="D31">
        <v>121600</v>
      </c>
      <c r="E31">
        <v>1</v>
      </c>
      <c r="F31">
        <v>1</v>
      </c>
      <c r="G31">
        <v>1</v>
      </c>
      <c r="H31">
        <v>1</v>
      </c>
      <c r="I31" t="s">
        <v>263</v>
      </c>
      <c r="K31" t="s">
        <v>264</v>
      </c>
      <c r="L31">
        <v>1369</v>
      </c>
      <c r="N31">
        <v>1013</v>
      </c>
      <c r="O31" t="s">
        <v>193</v>
      </c>
      <c r="P31" t="s">
        <v>193</v>
      </c>
      <c r="Q31">
        <v>1</v>
      </c>
      <c r="Y31">
        <v>2.6449999999999996</v>
      </c>
      <c r="AA31">
        <v>0</v>
      </c>
      <c r="AB31">
        <v>0</v>
      </c>
      <c r="AC31">
        <v>0</v>
      </c>
      <c r="AD31">
        <v>7.75</v>
      </c>
      <c r="AN31">
        <v>0</v>
      </c>
      <c r="AO31">
        <v>1</v>
      </c>
      <c r="AP31">
        <v>1</v>
      </c>
      <c r="AQ31">
        <v>0</v>
      </c>
      <c r="AR31">
        <v>0</v>
      </c>
      <c r="AT31">
        <v>2.3</v>
      </c>
      <c r="AU31" t="s">
        <v>21</v>
      </c>
      <c r="AV31">
        <v>1</v>
      </c>
      <c r="AW31">
        <v>2</v>
      </c>
      <c r="AX31">
        <v>11092627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</row>
    <row r="32" spans="1:75" ht="12.75">
      <c r="A32">
        <f>ROW(Source!A27)</f>
        <v>27</v>
      </c>
      <c r="B32">
        <v>11092621</v>
      </c>
      <c r="C32">
        <v>11092619</v>
      </c>
      <c r="D32">
        <v>121548</v>
      </c>
      <c r="E32">
        <v>1</v>
      </c>
      <c r="F32">
        <v>1</v>
      </c>
      <c r="G32">
        <v>1</v>
      </c>
      <c r="H32">
        <v>1</v>
      </c>
      <c r="I32" t="s">
        <v>27</v>
      </c>
      <c r="K32" t="s">
        <v>194</v>
      </c>
      <c r="L32">
        <v>608254</v>
      </c>
      <c r="N32">
        <v>1013</v>
      </c>
      <c r="O32" t="s">
        <v>195</v>
      </c>
      <c r="P32" t="s">
        <v>195</v>
      </c>
      <c r="Q32">
        <v>1</v>
      </c>
      <c r="Y32">
        <v>0.375</v>
      </c>
      <c r="AA32">
        <v>0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1</v>
      </c>
      <c r="AQ32">
        <v>0</v>
      </c>
      <c r="AR32">
        <v>0</v>
      </c>
      <c r="AT32">
        <v>0.3</v>
      </c>
      <c r="AU32" t="s">
        <v>20</v>
      </c>
      <c r="AV32">
        <v>2</v>
      </c>
      <c r="AW32">
        <v>2</v>
      </c>
      <c r="AX32">
        <v>11092628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</row>
    <row r="33" spans="1:75" ht="12.75">
      <c r="A33">
        <f>ROW(Source!A27)</f>
        <v>27</v>
      </c>
      <c r="B33">
        <v>11092622</v>
      </c>
      <c r="C33">
        <v>11092619</v>
      </c>
      <c r="D33">
        <v>1467010</v>
      </c>
      <c r="E33">
        <v>1</v>
      </c>
      <c r="F33">
        <v>1</v>
      </c>
      <c r="G33">
        <v>1</v>
      </c>
      <c r="H33">
        <v>2</v>
      </c>
      <c r="I33" t="s">
        <v>265</v>
      </c>
      <c r="J33" t="s">
        <v>266</v>
      </c>
      <c r="K33" t="s">
        <v>267</v>
      </c>
      <c r="L33">
        <v>1480</v>
      </c>
      <c r="N33">
        <v>1013</v>
      </c>
      <c r="O33" t="s">
        <v>203</v>
      </c>
      <c r="P33" t="s">
        <v>204</v>
      </c>
      <c r="Q33">
        <v>1</v>
      </c>
      <c r="Y33">
        <v>0.1</v>
      </c>
      <c r="AA33">
        <v>0</v>
      </c>
      <c r="AB33">
        <v>89.99</v>
      </c>
      <c r="AC33">
        <v>10.06</v>
      </c>
      <c r="AD33">
        <v>0</v>
      </c>
      <c r="AN33">
        <v>0</v>
      </c>
      <c r="AO33">
        <v>1</v>
      </c>
      <c r="AP33">
        <v>1</v>
      </c>
      <c r="AQ33">
        <v>0</v>
      </c>
      <c r="AR33">
        <v>0</v>
      </c>
      <c r="AT33">
        <v>0.08</v>
      </c>
      <c r="AU33" t="s">
        <v>20</v>
      </c>
      <c r="AV33">
        <v>0</v>
      </c>
      <c r="AW33">
        <v>2</v>
      </c>
      <c r="AX33">
        <v>11092629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</row>
    <row r="34" spans="1:75" ht="12.75">
      <c r="A34">
        <f>ROW(Source!A27)</f>
        <v>27</v>
      </c>
      <c r="B34">
        <v>11092623</v>
      </c>
      <c r="C34">
        <v>11092619</v>
      </c>
      <c r="D34">
        <v>1467498</v>
      </c>
      <c r="E34">
        <v>1</v>
      </c>
      <c r="F34">
        <v>1</v>
      </c>
      <c r="G34">
        <v>1</v>
      </c>
      <c r="H34">
        <v>2</v>
      </c>
      <c r="I34" t="s">
        <v>268</v>
      </c>
      <c r="J34" t="s">
        <v>269</v>
      </c>
      <c r="K34" t="s">
        <v>270</v>
      </c>
      <c r="L34">
        <v>1480</v>
      </c>
      <c r="N34">
        <v>1013</v>
      </c>
      <c r="O34" t="s">
        <v>203</v>
      </c>
      <c r="P34" t="s">
        <v>204</v>
      </c>
      <c r="Q34">
        <v>1</v>
      </c>
      <c r="Y34">
        <v>0.275</v>
      </c>
      <c r="AA34">
        <v>0</v>
      </c>
      <c r="AB34">
        <v>90</v>
      </c>
      <c r="AC34">
        <v>10.06</v>
      </c>
      <c r="AD34">
        <v>0</v>
      </c>
      <c r="AN34">
        <v>0</v>
      </c>
      <c r="AO34">
        <v>1</v>
      </c>
      <c r="AP34">
        <v>1</v>
      </c>
      <c r="AQ34">
        <v>0</v>
      </c>
      <c r="AR34">
        <v>0</v>
      </c>
      <c r="AT34">
        <v>0.22</v>
      </c>
      <c r="AU34" t="s">
        <v>20</v>
      </c>
      <c r="AV34">
        <v>0</v>
      </c>
      <c r="AW34">
        <v>2</v>
      </c>
      <c r="AX34">
        <v>11092630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</row>
    <row r="35" spans="1:75" ht="12.75">
      <c r="A35">
        <f>ROW(Source!A27)</f>
        <v>27</v>
      </c>
      <c r="B35">
        <v>11092624</v>
      </c>
      <c r="C35">
        <v>11092619</v>
      </c>
      <c r="D35">
        <v>1471132</v>
      </c>
      <c r="E35">
        <v>1</v>
      </c>
      <c r="F35">
        <v>1</v>
      </c>
      <c r="G35">
        <v>1</v>
      </c>
      <c r="H35">
        <v>2</v>
      </c>
      <c r="I35" t="s">
        <v>271</v>
      </c>
      <c r="J35" t="s">
        <v>272</v>
      </c>
      <c r="K35" t="s">
        <v>273</v>
      </c>
      <c r="L35">
        <v>1480</v>
      </c>
      <c r="N35">
        <v>1013</v>
      </c>
      <c r="O35" t="s">
        <v>203</v>
      </c>
      <c r="P35" t="s">
        <v>204</v>
      </c>
      <c r="Q35">
        <v>1</v>
      </c>
      <c r="Y35">
        <v>0.55</v>
      </c>
      <c r="AA35">
        <v>0</v>
      </c>
      <c r="AB35">
        <v>4.91</v>
      </c>
      <c r="AC35">
        <v>0</v>
      </c>
      <c r="AD35">
        <v>0</v>
      </c>
      <c r="AN35">
        <v>0</v>
      </c>
      <c r="AO35">
        <v>1</v>
      </c>
      <c r="AP35">
        <v>1</v>
      </c>
      <c r="AQ35">
        <v>0</v>
      </c>
      <c r="AR35">
        <v>0</v>
      </c>
      <c r="AT35">
        <v>0.44</v>
      </c>
      <c r="AU35" t="s">
        <v>20</v>
      </c>
      <c r="AV35">
        <v>0</v>
      </c>
      <c r="AW35">
        <v>2</v>
      </c>
      <c r="AX35">
        <v>11092631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</row>
    <row r="36" spans="1:75" ht="12.75">
      <c r="A36">
        <f>ROW(Source!A27)</f>
        <v>27</v>
      </c>
      <c r="B36">
        <v>11092625</v>
      </c>
      <c r="C36">
        <v>11092619</v>
      </c>
      <c r="D36">
        <v>1437694</v>
      </c>
      <c r="E36">
        <v>1</v>
      </c>
      <c r="F36">
        <v>1</v>
      </c>
      <c r="G36">
        <v>1</v>
      </c>
      <c r="H36">
        <v>3</v>
      </c>
      <c r="I36" t="s">
        <v>274</v>
      </c>
      <c r="J36" t="s">
        <v>275</v>
      </c>
      <c r="K36" t="s">
        <v>276</v>
      </c>
      <c r="L36">
        <v>1339</v>
      </c>
      <c r="N36">
        <v>1007</v>
      </c>
      <c r="O36" t="s">
        <v>211</v>
      </c>
      <c r="P36" t="s">
        <v>211</v>
      </c>
      <c r="Q36">
        <v>1</v>
      </c>
      <c r="Y36">
        <v>1.2</v>
      </c>
      <c r="AA36">
        <v>55.26</v>
      </c>
      <c r="AB36">
        <v>0</v>
      </c>
      <c r="AC36">
        <v>0</v>
      </c>
      <c r="AD36">
        <v>0</v>
      </c>
      <c r="AN36">
        <v>0</v>
      </c>
      <c r="AO36">
        <v>1</v>
      </c>
      <c r="AP36">
        <v>1</v>
      </c>
      <c r="AQ36">
        <v>0</v>
      </c>
      <c r="AR36">
        <v>0</v>
      </c>
      <c r="AT36">
        <v>1.2</v>
      </c>
      <c r="AV36">
        <v>0</v>
      </c>
      <c r="AW36">
        <v>2</v>
      </c>
      <c r="AX36">
        <v>11092632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</row>
    <row r="37" spans="1:75" ht="12.75">
      <c r="A37">
        <f>ROW(Source!A27)</f>
        <v>27</v>
      </c>
      <c r="B37">
        <v>11092626</v>
      </c>
      <c r="C37">
        <v>11092619</v>
      </c>
      <c r="D37">
        <v>1438817</v>
      </c>
      <c r="E37">
        <v>1</v>
      </c>
      <c r="F37">
        <v>1</v>
      </c>
      <c r="G37">
        <v>1</v>
      </c>
      <c r="H37">
        <v>3</v>
      </c>
      <c r="I37" t="s">
        <v>277</v>
      </c>
      <c r="J37" t="s">
        <v>278</v>
      </c>
      <c r="K37" t="s">
        <v>279</v>
      </c>
      <c r="L37">
        <v>1339</v>
      </c>
      <c r="N37">
        <v>1007</v>
      </c>
      <c r="O37" t="s">
        <v>211</v>
      </c>
      <c r="P37" t="s">
        <v>211</v>
      </c>
      <c r="Q37">
        <v>1</v>
      </c>
      <c r="Y37">
        <v>0.15</v>
      </c>
      <c r="AA37">
        <v>2.44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1</v>
      </c>
      <c r="AQ37">
        <v>0</v>
      </c>
      <c r="AR37">
        <v>0</v>
      </c>
      <c r="AT37">
        <v>0.15</v>
      </c>
      <c r="AV37">
        <v>0</v>
      </c>
      <c r="AW37">
        <v>2</v>
      </c>
      <c r="AX37">
        <v>11092633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</row>
    <row r="38" spans="1:75" ht="12.75">
      <c r="A38">
        <f>ROW(Source!A28)</f>
        <v>28</v>
      </c>
      <c r="B38">
        <v>11092635</v>
      </c>
      <c r="C38">
        <v>11092634</v>
      </c>
      <c r="D38">
        <v>121600</v>
      </c>
      <c r="E38">
        <v>1</v>
      </c>
      <c r="F38">
        <v>1</v>
      </c>
      <c r="G38">
        <v>1</v>
      </c>
      <c r="H38">
        <v>1</v>
      </c>
      <c r="I38" t="s">
        <v>263</v>
      </c>
      <c r="K38" t="s">
        <v>264</v>
      </c>
      <c r="L38">
        <v>1369</v>
      </c>
      <c r="N38">
        <v>1013</v>
      </c>
      <c r="O38" t="s">
        <v>193</v>
      </c>
      <c r="P38" t="s">
        <v>193</v>
      </c>
      <c r="Q38">
        <v>1</v>
      </c>
      <c r="Y38">
        <v>2.875</v>
      </c>
      <c r="AA38">
        <v>0</v>
      </c>
      <c r="AB38">
        <v>0</v>
      </c>
      <c r="AC38">
        <v>0</v>
      </c>
      <c r="AD38">
        <v>7.75</v>
      </c>
      <c r="AN38">
        <v>0</v>
      </c>
      <c r="AO38">
        <v>1</v>
      </c>
      <c r="AP38">
        <v>1</v>
      </c>
      <c r="AQ38">
        <v>0</v>
      </c>
      <c r="AR38">
        <v>0</v>
      </c>
      <c r="AT38">
        <v>2.5</v>
      </c>
      <c r="AU38" t="s">
        <v>21</v>
      </c>
      <c r="AV38">
        <v>1</v>
      </c>
      <c r="AW38">
        <v>2</v>
      </c>
      <c r="AX38">
        <v>11092646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</row>
    <row r="39" spans="1:75" ht="12.75">
      <c r="A39">
        <f>ROW(Source!A28)</f>
        <v>28</v>
      </c>
      <c r="B39">
        <v>11092636</v>
      </c>
      <c r="C39">
        <v>11092634</v>
      </c>
      <c r="D39">
        <v>121548</v>
      </c>
      <c r="E39">
        <v>1</v>
      </c>
      <c r="F39">
        <v>1</v>
      </c>
      <c r="G39">
        <v>1</v>
      </c>
      <c r="H39">
        <v>1</v>
      </c>
      <c r="I39" t="s">
        <v>27</v>
      </c>
      <c r="K39" t="s">
        <v>194</v>
      </c>
      <c r="L39">
        <v>608254</v>
      </c>
      <c r="N39">
        <v>1013</v>
      </c>
      <c r="O39" t="s">
        <v>195</v>
      </c>
      <c r="P39" t="s">
        <v>195</v>
      </c>
      <c r="Q39">
        <v>1</v>
      </c>
      <c r="Y39">
        <v>0.6875</v>
      </c>
      <c r="AA39">
        <v>0</v>
      </c>
      <c r="AB39">
        <v>0</v>
      </c>
      <c r="AC39">
        <v>0</v>
      </c>
      <c r="AD39">
        <v>0</v>
      </c>
      <c r="AN39">
        <v>0</v>
      </c>
      <c r="AO39">
        <v>1</v>
      </c>
      <c r="AP39">
        <v>1</v>
      </c>
      <c r="AQ39">
        <v>0</v>
      </c>
      <c r="AR39">
        <v>0</v>
      </c>
      <c r="AT39">
        <v>0.55</v>
      </c>
      <c r="AU39" t="s">
        <v>20</v>
      </c>
      <c r="AV39">
        <v>2</v>
      </c>
      <c r="AW39">
        <v>2</v>
      </c>
      <c r="AX39">
        <v>11092647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</row>
    <row r="40" spans="1:75" ht="12.75">
      <c r="A40">
        <f>ROW(Source!A28)</f>
        <v>28</v>
      </c>
      <c r="B40">
        <v>11092637</v>
      </c>
      <c r="C40">
        <v>11092634</v>
      </c>
      <c r="D40">
        <v>1467010</v>
      </c>
      <c r="E40">
        <v>1</v>
      </c>
      <c r="F40">
        <v>1</v>
      </c>
      <c r="G40">
        <v>1</v>
      </c>
      <c r="H40">
        <v>2</v>
      </c>
      <c r="I40" t="s">
        <v>265</v>
      </c>
      <c r="J40" t="s">
        <v>266</v>
      </c>
      <c r="K40" t="s">
        <v>267</v>
      </c>
      <c r="L40">
        <v>1480</v>
      </c>
      <c r="N40">
        <v>1013</v>
      </c>
      <c r="O40" t="s">
        <v>203</v>
      </c>
      <c r="P40" t="s">
        <v>204</v>
      </c>
      <c r="Q40">
        <v>1</v>
      </c>
      <c r="Y40">
        <v>0.11249999999999999</v>
      </c>
      <c r="AA40">
        <v>0</v>
      </c>
      <c r="AB40">
        <v>89.99</v>
      </c>
      <c r="AC40">
        <v>10.06</v>
      </c>
      <c r="AD40">
        <v>0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0.09</v>
      </c>
      <c r="AU40" t="s">
        <v>20</v>
      </c>
      <c r="AV40">
        <v>0</v>
      </c>
      <c r="AW40">
        <v>2</v>
      </c>
      <c r="AX40">
        <v>11092648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</row>
    <row r="41" spans="1:75" ht="12.75">
      <c r="A41">
        <f>ROW(Source!A28)</f>
        <v>28</v>
      </c>
      <c r="B41">
        <v>11092638</v>
      </c>
      <c r="C41">
        <v>11092634</v>
      </c>
      <c r="D41">
        <v>1467498</v>
      </c>
      <c r="E41">
        <v>1</v>
      </c>
      <c r="F41">
        <v>1</v>
      </c>
      <c r="G41">
        <v>1</v>
      </c>
      <c r="H41">
        <v>2</v>
      </c>
      <c r="I41" t="s">
        <v>268</v>
      </c>
      <c r="J41" t="s">
        <v>269</v>
      </c>
      <c r="K41" t="s">
        <v>270</v>
      </c>
      <c r="L41">
        <v>1480</v>
      </c>
      <c r="N41">
        <v>1013</v>
      </c>
      <c r="O41" t="s">
        <v>203</v>
      </c>
      <c r="P41" t="s">
        <v>204</v>
      </c>
      <c r="Q41">
        <v>1</v>
      </c>
      <c r="Y41">
        <v>0.5750000000000001</v>
      </c>
      <c r="AA41">
        <v>0</v>
      </c>
      <c r="AB41">
        <v>90</v>
      </c>
      <c r="AC41">
        <v>10.06</v>
      </c>
      <c r="AD41">
        <v>0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0.46</v>
      </c>
      <c r="AU41" t="s">
        <v>20</v>
      </c>
      <c r="AV41">
        <v>0</v>
      </c>
      <c r="AW41">
        <v>2</v>
      </c>
      <c r="AX41">
        <v>11092649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</row>
    <row r="42" spans="1:75" ht="12.75">
      <c r="A42">
        <f>ROW(Source!A28)</f>
        <v>28</v>
      </c>
      <c r="B42">
        <v>11092639</v>
      </c>
      <c r="C42">
        <v>11092634</v>
      </c>
      <c r="D42">
        <v>1471132</v>
      </c>
      <c r="E42">
        <v>1</v>
      </c>
      <c r="F42">
        <v>1</v>
      </c>
      <c r="G42">
        <v>1</v>
      </c>
      <c r="H42">
        <v>2</v>
      </c>
      <c r="I42" t="s">
        <v>271</v>
      </c>
      <c r="J42" t="s">
        <v>272</v>
      </c>
      <c r="K42" t="s">
        <v>273</v>
      </c>
      <c r="L42">
        <v>1480</v>
      </c>
      <c r="N42">
        <v>1013</v>
      </c>
      <c r="O42" t="s">
        <v>203</v>
      </c>
      <c r="P42" t="s">
        <v>204</v>
      </c>
      <c r="Q42">
        <v>1</v>
      </c>
      <c r="Y42">
        <v>1.1625</v>
      </c>
      <c r="AA42">
        <v>0</v>
      </c>
      <c r="AB42">
        <v>4.91</v>
      </c>
      <c r="AC42">
        <v>0</v>
      </c>
      <c r="AD42">
        <v>0</v>
      </c>
      <c r="AN42">
        <v>0</v>
      </c>
      <c r="AO42">
        <v>1</v>
      </c>
      <c r="AP42">
        <v>1</v>
      </c>
      <c r="AQ42">
        <v>0</v>
      </c>
      <c r="AR42">
        <v>0</v>
      </c>
      <c r="AT42">
        <v>0.93</v>
      </c>
      <c r="AU42" t="s">
        <v>20</v>
      </c>
      <c r="AV42">
        <v>0</v>
      </c>
      <c r="AW42">
        <v>2</v>
      </c>
      <c r="AX42">
        <v>11092650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</row>
    <row r="43" spans="1:75" ht="12.75">
      <c r="A43">
        <f>ROW(Source!A28)</f>
        <v>28</v>
      </c>
      <c r="B43">
        <v>11092640</v>
      </c>
      <c r="C43">
        <v>11092634</v>
      </c>
      <c r="D43">
        <v>1437494</v>
      </c>
      <c r="E43">
        <v>1</v>
      </c>
      <c r="F43">
        <v>1</v>
      </c>
      <c r="G43">
        <v>1</v>
      </c>
      <c r="H43">
        <v>3</v>
      </c>
      <c r="I43" t="s">
        <v>280</v>
      </c>
      <c r="J43" t="s">
        <v>281</v>
      </c>
      <c r="K43" t="s">
        <v>282</v>
      </c>
      <c r="L43">
        <v>1339</v>
      </c>
      <c r="N43">
        <v>1007</v>
      </c>
      <c r="O43" t="s">
        <v>211</v>
      </c>
      <c r="P43" t="s">
        <v>211</v>
      </c>
      <c r="Q43">
        <v>1</v>
      </c>
      <c r="Y43">
        <v>0.1</v>
      </c>
      <c r="AA43">
        <v>155.94</v>
      </c>
      <c r="AB43">
        <v>0</v>
      </c>
      <c r="AC43">
        <v>0</v>
      </c>
      <c r="AD43">
        <v>0</v>
      </c>
      <c r="AN43">
        <v>0</v>
      </c>
      <c r="AO43">
        <v>1</v>
      </c>
      <c r="AP43">
        <v>1</v>
      </c>
      <c r="AQ43">
        <v>0</v>
      </c>
      <c r="AR43">
        <v>0</v>
      </c>
      <c r="AT43">
        <v>0.1</v>
      </c>
      <c r="AV43">
        <v>0</v>
      </c>
      <c r="AW43">
        <v>2</v>
      </c>
      <c r="AX43">
        <v>11092651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</row>
    <row r="44" spans="1:75" ht="12.75">
      <c r="A44">
        <f>ROW(Source!A28)</f>
        <v>28</v>
      </c>
      <c r="B44">
        <v>11092641</v>
      </c>
      <c r="C44">
        <v>11092634</v>
      </c>
      <c r="D44">
        <v>1437496</v>
      </c>
      <c r="E44">
        <v>1</v>
      </c>
      <c r="F44">
        <v>1</v>
      </c>
      <c r="G44">
        <v>1</v>
      </c>
      <c r="H44">
        <v>3</v>
      </c>
      <c r="I44" t="s">
        <v>283</v>
      </c>
      <c r="J44" t="s">
        <v>284</v>
      </c>
      <c r="K44" t="s">
        <v>285</v>
      </c>
      <c r="L44">
        <v>1339</v>
      </c>
      <c r="N44">
        <v>1007</v>
      </c>
      <c r="O44" t="s">
        <v>211</v>
      </c>
      <c r="P44" t="s">
        <v>211</v>
      </c>
      <c r="Q44">
        <v>1</v>
      </c>
      <c r="Y44">
        <v>0.09</v>
      </c>
      <c r="AA44">
        <v>155.94</v>
      </c>
      <c r="AB44">
        <v>0</v>
      </c>
      <c r="AC44">
        <v>0</v>
      </c>
      <c r="AD44">
        <v>0</v>
      </c>
      <c r="AN44">
        <v>0</v>
      </c>
      <c r="AO44">
        <v>1</v>
      </c>
      <c r="AP44">
        <v>1</v>
      </c>
      <c r="AQ44">
        <v>0</v>
      </c>
      <c r="AR44">
        <v>0</v>
      </c>
      <c r="AT44">
        <v>0.09</v>
      </c>
      <c r="AV44">
        <v>0</v>
      </c>
      <c r="AW44">
        <v>2</v>
      </c>
      <c r="AX44">
        <v>11092652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</row>
    <row r="45" spans="1:75" ht="12.75">
      <c r="A45">
        <f>ROW(Source!A28)</f>
        <v>28</v>
      </c>
      <c r="B45">
        <v>11092642</v>
      </c>
      <c r="C45">
        <v>11092634</v>
      </c>
      <c r="D45">
        <v>1437500</v>
      </c>
      <c r="E45">
        <v>1</v>
      </c>
      <c r="F45">
        <v>1</v>
      </c>
      <c r="G45">
        <v>1</v>
      </c>
      <c r="H45">
        <v>3</v>
      </c>
      <c r="I45" t="s">
        <v>286</v>
      </c>
      <c r="J45" t="s">
        <v>287</v>
      </c>
      <c r="K45" t="s">
        <v>288</v>
      </c>
      <c r="L45">
        <v>1339</v>
      </c>
      <c r="N45">
        <v>1007</v>
      </c>
      <c r="O45" t="s">
        <v>211</v>
      </c>
      <c r="P45" t="s">
        <v>211</v>
      </c>
      <c r="Q45">
        <v>1</v>
      </c>
      <c r="Y45">
        <v>1</v>
      </c>
      <c r="AA45">
        <v>108.4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1</v>
      </c>
      <c r="AQ45">
        <v>0</v>
      </c>
      <c r="AR45">
        <v>0</v>
      </c>
      <c r="AT45">
        <v>1</v>
      </c>
      <c r="AV45">
        <v>0</v>
      </c>
      <c r="AW45">
        <v>2</v>
      </c>
      <c r="AX45">
        <v>11092653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</row>
    <row r="46" spans="1:75" ht="12.75">
      <c r="A46">
        <f>ROW(Source!A28)</f>
        <v>28</v>
      </c>
      <c r="B46">
        <v>11092643</v>
      </c>
      <c r="C46">
        <v>11092634</v>
      </c>
      <c r="D46">
        <v>1438254</v>
      </c>
      <c r="E46">
        <v>1</v>
      </c>
      <c r="F46">
        <v>1</v>
      </c>
      <c r="G46">
        <v>1</v>
      </c>
      <c r="H46">
        <v>3</v>
      </c>
      <c r="I46" t="s">
        <v>289</v>
      </c>
      <c r="J46" t="s">
        <v>290</v>
      </c>
      <c r="K46" t="s">
        <v>291</v>
      </c>
      <c r="L46">
        <v>1339</v>
      </c>
      <c r="N46">
        <v>1007</v>
      </c>
      <c r="O46" t="s">
        <v>211</v>
      </c>
      <c r="P46" t="s">
        <v>211</v>
      </c>
      <c r="Q46">
        <v>1</v>
      </c>
      <c r="Y46">
        <v>0.092</v>
      </c>
      <c r="AA46">
        <v>22.96</v>
      </c>
      <c r="AB46">
        <v>0</v>
      </c>
      <c r="AC46">
        <v>0</v>
      </c>
      <c r="AD46">
        <v>0</v>
      </c>
      <c r="AN46">
        <v>0</v>
      </c>
      <c r="AO46">
        <v>1</v>
      </c>
      <c r="AP46">
        <v>1</v>
      </c>
      <c r="AQ46">
        <v>0</v>
      </c>
      <c r="AR46">
        <v>0</v>
      </c>
      <c r="AT46">
        <v>0.092</v>
      </c>
      <c r="AV46">
        <v>0</v>
      </c>
      <c r="AW46">
        <v>2</v>
      </c>
      <c r="AX46">
        <v>11092654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</row>
    <row r="47" spans="1:75" ht="12.75">
      <c r="A47">
        <f>ROW(Source!A28)</f>
        <v>28</v>
      </c>
      <c r="B47">
        <v>11092644</v>
      </c>
      <c r="C47">
        <v>11092634</v>
      </c>
      <c r="D47">
        <v>1438256</v>
      </c>
      <c r="E47">
        <v>1</v>
      </c>
      <c r="F47">
        <v>1</v>
      </c>
      <c r="G47">
        <v>1</v>
      </c>
      <c r="H47">
        <v>3</v>
      </c>
      <c r="I47" t="s">
        <v>292</v>
      </c>
      <c r="J47" t="s">
        <v>293</v>
      </c>
      <c r="K47" t="s">
        <v>294</v>
      </c>
      <c r="L47">
        <v>1339</v>
      </c>
      <c r="N47">
        <v>1007</v>
      </c>
      <c r="O47" t="s">
        <v>211</v>
      </c>
      <c r="P47" t="s">
        <v>211</v>
      </c>
      <c r="Q47">
        <v>1</v>
      </c>
      <c r="Y47">
        <v>0.11</v>
      </c>
      <c r="AA47">
        <v>23</v>
      </c>
      <c r="AB47">
        <v>0</v>
      </c>
      <c r="AC47">
        <v>0</v>
      </c>
      <c r="AD47">
        <v>0</v>
      </c>
      <c r="AN47">
        <v>2</v>
      </c>
      <c r="AO47">
        <v>1</v>
      </c>
      <c r="AP47">
        <v>1</v>
      </c>
      <c r="AQ47">
        <v>0</v>
      </c>
      <c r="AR47">
        <v>0</v>
      </c>
      <c r="AT47">
        <v>0.11</v>
      </c>
      <c r="AV47">
        <v>0</v>
      </c>
      <c r="AW47">
        <v>2</v>
      </c>
      <c r="AX47">
        <v>11092655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</row>
    <row r="48" spans="1:75" ht="12.75">
      <c r="A48">
        <f>ROW(Source!A28)</f>
        <v>28</v>
      </c>
      <c r="B48">
        <v>11092645</v>
      </c>
      <c r="C48">
        <v>11092634</v>
      </c>
      <c r="D48">
        <v>1438817</v>
      </c>
      <c r="E48">
        <v>1</v>
      </c>
      <c r="F48">
        <v>1</v>
      </c>
      <c r="G48">
        <v>1</v>
      </c>
      <c r="H48">
        <v>3</v>
      </c>
      <c r="I48" t="s">
        <v>277</v>
      </c>
      <c r="J48" t="s">
        <v>278</v>
      </c>
      <c r="K48" t="s">
        <v>279</v>
      </c>
      <c r="L48">
        <v>1339</v>
      </c>
      <c r="N48">
        <v>1007</v>
      </c>
      <c r="O48" t="s">
        <v>211</v>
      </c>
      <c r="P48" t="s">
        <v>211</v>
      </c>
      <c r="Q48">
        <v>1</v>
      </c>
      <c r="Y48">
        <v>0.15</v>
      </c>
      <c r="AA48">
        <v>2.44</v>
      </c>
      <c r="AB48">
        <v>0</v>
      </c>
      <c r="AC48">
        <v>0</v>
      </c>
      <c r="AD48">
        <v>0</v>
      </c>
      <c r="AN48">
        <v>0</v>
      </c>
      <c r="AO48">
        <v>1</v>
      </c>
      <c r="AP48">
        <v>1</v>
      </c>
      <c r="AQ48">
        <v>0</v>
      </c>
      <c r="AR48">
        <v>0</v>
      </c>
      <c r="AT48">
        <v>0.15</v>
      </c>
      <c r="AV48">
        <v>0</v>
      </c>
      <c r="AW48">
        <v>2</v>
      </c>
      <c r="AX48">
        <v>11092656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</row>
    <row r="49" spans="1:75" ht="12.75">
      <c r="A49">
        <f>ROW(Source!A29)</f>
        <v>29</v>
      </c>
      <c r="B49">
        <v>11092658</v>
      </c>
      <c r="C49">
        <v>11092657</v>
      </c>
      <c r="D49">
        <v>121645</v>
      </c>
      <c r="E49">
        <v>1</v>
      </c>
      <c r="F49">
        <v>1</v>
      </c>
      <c r="G49">
        <v>1</v>
      </c>
      <c r="H49">
        <v>1</v>
      </c>
      <c r="I49" t="s">
        <v>295</v>
      </c>
      <c r="K49" t="s">
        <v>296</v>
      </c>
      <c r="L49">
        <v>1369</v>
      </c>
      <c r="N49">
        <v>1013</v>
      </c>
      <c r="O49" t="s">
        <v>193</v>
      </c>
      <c r="P49" t="s">
        <v>193</v>
      </c>
      <c r="Q49">
        <v>1</v>
      </c>
      <c r="Y49">
        <v>34.845</v>
      </c>
      <c r="AA49">
        <v>0</v>
      </c>
      <c r="AB49">
        <v>0</v>
      </c>
      <c r="AC49">
        <v>0</v>
      </c>
      <c r="AD49">
        <v>9.02</v>
      </c>
      <c r="AN49">
        <v>0</v>
      </c>
      <c r="AO49">
        <v>1</v>
      </c>
      <c r="AP49">
        <v>1</v>
      </c>
      <c r="AQ49">
        <v>0</v>
      </c>
      <c r="AR49">
        <v>0</v>
      </c>
      <c r="AT49">
        <v>30.3</v>
      </c>
      <c r="AU49" t="s">
        <v>21</v>
      </c>
      <c r="AV49">
        <v>1</v>
      </c>
      <c r="AW49">
        <v>2</v>
      </c>
      <c r="AX49">
        <v>11092663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</row>
    <row r="50" spans="1:75" ht="12.75">
      <c r="A50">
        <f>ROW(Source!A29)</f>
        <v>29</v>
      </c>
      <c r="B50">
        <v>11092659</v>
      </c>
      <c r="C50">
        <v>11092657</v>
      </c>
      <c r="D50">
        <v>1471233</v>
      </c>
      <c r="E50">
        <v>1</v>
      </c>
      <c r="F50">
        <v>1</v>
      </c>
      <c r="G50">
        <v>1</v>
      </c>
      <c r="H50">
        <v>2</v>
      </c>
      <c r="I50" t="s">
        <v>297</v>
      </c>
      <c r="J50" t="s">
        <v>298</v>
      </c>
      <c r="K50" t="s">
        <v>299</v>
      </c>
      <c r="L50">
        <v>1368</v>
      </c>
      <c r="N50">
        <v>1011</v>
      </c>
      <c r="O50" t="s">
        <v>199</v>
      </c>
      <c r="P50" t="s">
        <v>199</v>
      </c>
      <c r="Q50">
        <v>1</v>
      </c>
      <c r="Y50">
        <v>13.774999999999999</v>
      </c>
      <c r="AA50">
        <v>0</v>
      </c>
      <c r="AB50">
        <v>8.5</v>
      </c>
      <c r="AC50">
        <v>11.6</v>
      </c>
      <c r="AD50">
        <v>0</v>
      </c>
      <c r="AN50">
        <v>0</v>
      </c>
      <c r="AO50">
        <v>1</v>
      </c>
      <c r="AP50">
        <v>1</v>
      </c>
      <c r="AQ50">
        <v>0</v>
      </c>
      <c r="AR50">
        <v>0</v>
      </c>
      <c r="AT50">
        <v>11.02</v>
      </c>
      <c r="AU50" t="s">
        <v>20</v>
      </c>
      <c r="AV50">
        <v>0</v>
      </c>
      <c r="AW50">
        <v>2</v>
      </c>
      <c r="AX50">
        <v>11092664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</row>
    <row r="51" spans="1:75" ht="12.75">
      <c r="A51">
        <f>ROW(Source!A29)</f>
        <v>29</v>
      </c>
      <c r="B51">
        <v>11092660</v>
      </c>
      <c r="C51">
        <v>11092657</v>
      </c>
      <c r="D51">
        <v>1406277</v>
      </c>
      <c r="E51">
        <v>1</v>
      </c>
      <c r="F51">
        <v>1</v>
      </c>
      <c r="G51">
        <v>1</v>
      </c>
      <c r="H51">
        <v>3</v>
      </c>
      <c r="I51" t="s">
        <v>300</v>
      </c>
      <c r="J51" t="s">
        <v>301</v>
      </c>
      <c r="K51" t="s">
        <v>302</v>
      </c>
      <c r="L51">
        <v>1339</v>
      </c>
      <c r="N51">
        <v>1007</v>
      </c>
      <c r="O51" t="s">
        <v>211</v>
      </c>
      <c r="P51" t="s">
        <v>211</v>
      </c>
      <c r="Q51">
        <v>1</v>
      </c>
      <c r="Y51">
        <v>0.06</v>
      </c>
      <c r="AA51">
        <v>775</v>
      </c>
      <c r="AB51">
        <v>0</v>
      </c>
      <c r="AC51">
        <v>0</v>
      </c>
      <c r="AD51">
        <v>0</v>
      </c>
      <c r="AN51">
        <v>0</v>
      </c>
      <c r="AO51">
        <v>1</v>
      </c>
      <c r="AP51">
        <v>1</v>
      </c>
      <c r="AQ51">
        <v>0</v>
      </c>
      <c r="AR51">
        <v>0</v>
      </c>
      <c r="AT51">
        <v>0.06</v>
      </c>
      <c r="AV51">
        <v>0</v>
      </c>
      <c r="AW51">
        <v>2</v>
      </c>
      <c r="AX51">
        <v>11092665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</row>
    <row r="52" spans="1:75" ht="12.75">
      <c r="A52">
        <f>ROW(Source!A29)</f>
        <v>29</v>
      </c>
      <c r="B52">
        <v>11092661</v>
      </c>
      <c r="C52">
        <v>11092657</v>
      </c>
      <c r="D52">
        <v>1434568</v>
      </c>
      <c r="E52">
        <v>1</v>
      </c>
      <c r="F52">
        <v>1</v>
      </c>
      <c r="G52">
        <v>1</v>
      </c>
      <c r="H52">
        <v>3</v>
      </c>
      <c r="I52" t="s">
        <v>303</v>
      </c>
      <c r="J52" t="s">
        <v>304</v>
      </c>
      <c r="K52" t="s">
        <v>305</v>
      </c>
      <c r="L52">
        <v>1339</v>
      </c>
      <c r="N52">
        <v>1007</v>
      </c>
      <c r="O52" t="s">
        <v>211</v>
      </c>
      <c r="P52" t="s">
        <v>211</v>
      </c>
      <c r="Q52">
        <v>1</v>
      </c>
      <c r="Y52">
        <v>10.2</v>
      </c>
      <c r="AA52">
        <v>665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1</v>
      </c>
      <c r="AQ52">
        <v>0</v>
      </c>
      <c r="AR52">
        <v>0</v>
      </c>
      <c r="AT52">
        <v>10.2</v>
      </c>
      <c r="AV52">
        <v>0</v>
      </c>
      <c r="AW52">
        <v>2</v>
      </c>
      <c r="AX52">
        <v>11092666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</row>
    <row r="53" spans="1:75" ht="12.75">
      <c r="A53">
        <f>ROW(Source!A29)</f>
        <v>29</v>
      </c>
      <c r="B53">
        <v>11092662</v>
      </c>
      <c r="C53">
        <v>11092657</v>
      </c>
      <c r="D53">
        <v>1438817</v>
      </c>
      <c r="E53">
        <v>1</v>
      </c>
      <c r="F53">
        <v>1</v>
      </c>
      <c r="G53">
        <v>1</v>
      </c>
      <c r="H53">
        <v>3</v>
      </c>
      <c r="I53" t="s">
        <v>277</v>
      </c>
      <c r="J53" t="s">
        <v>278</v>
      </c>
      <c r="K53" t="s">
        <v>279</v>
      </c>
      <c r="L53">
        <v>1339</v>
      </c>
      <c r="N53">
        <v>1007</v>
      </c>
      <c r="O53" t="s">
        <v>211</v>
      </c>
      <c r="P53" t="s">
        <v>211</v>
      </c>
      <c r="Q53">
        <v>1</v>
      </c>
      <c r="Y53">
        <v>0.5</v>
      </c>
      <c r="AA53">
        <v>2.44</v>
      </c>
      <c r="AB53">
        <v>0</v>
      </c>
      <c r="AC53">
        <v>0</v>
      </c>
      <c r="AD53">
        <v>0</v>
      </c>
      <c r="AN53">
        <v>0</v>
      </c>
      <c r="AO53">
        <v>1</v>
      </c>
      <c r="AP53">
        <v>1</v>
      </c>
      <c r="AQ53">
        <v>0</v>
      </c>
      <c r="AR53">
        <v>0</v>
      </c>
      <c r="AT53">
        <v>0.5</v>
      </c>
      <c r="AV53">
        <v>0</v>
      </c>
      <c r="AW53">
        <v>2</v>
      </c>
      <c r="AX53">
        <v>11092667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</row>
    <row r="54" spans="1:75" ht="12.75">
      <c r="A54">
        <f>ROW(Source!A30)</f>
        <v>30</v>
      </c>
      <c r="B54">
        <v>11092669</v>
      </c>
      <c r="C54">
        <v>11092668</v>
      </c>
      <c r="D54">
        <v>121630</v>
      </c>
      <c r="E54">
        <v>1</v>
      </c>
      <c r="F54">
        <v>1</v>
      </c>
      <c r="G54">
        <v>1</v>
      </c>
      <c r="H54">
        <v>1</v>
      </c>
      <c r="I54" t="s">
        <v>306</v>
      </c>
      <c r="K54" t="s">
        <v>307</v>
      </c>
      <c r="L54">
        <v>1369</v>
      </c>
      <c r="N54">
        <v>1013</v>
      </c>
      <c r="O54" t="s">
        <v>193</v>
      </c>
      <c r="P54" t="s">
        <v>193</v>
      </c>
      <c r="Q54">
        <v>1</v>
      </c>
      <c r="Y54">
        <v>86.71</v>
      </c>
      <c r="AA54">
        <v>0</v>
      </c>
      <c r="AB54">
        <v>0</v>
      </c>
      <c r="AC54">
        <v>0</v>
      </c>
      <c r="AD54">
        <v>8.540000000000001</v>
      </c>
      <c r="AN54">
        <v>0</v>
      </c>
      <c r="AO54">
        <v>1</v>
      </c>
      <c r="AP54">
        <v>1</v>
      </c>
      <c r="AQ54">
        <v>0</v>
      </c>
      <c r="AR54">
        <v>0</v>
      </c>
      <c r="AT54">
        <v>75.4</v>
      </c>
      <c r="AU54" t="s">
        <v>21</v>
      </c>
      <c r="AV54">
        <v>1</v>
      </c>
      <c r="AW54">
        <v>2</v>
      </c>
      <c r="AX54">
        <v>11092677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</row>
    <row r="55" spans="1:75" ht="12.75">
      <c r="A55">
        <f>ROW(Source!A30)</f>
        <v>30</v>
      </c>
      <c r="B55">
        <v>11092670</v>
      </c>
      <c r="C55">
        <v>11092668</v>
      </c>
      <c r="D55">
        <v>121548</v>
      </c>
      <c r="E55">
        <v>1</v>
      </c>
      <c r="F55">
        <v>1</v>
      </c>
      <c r="G55">
        <v>1</v>
      </c>
      <c r="H55">
        <v>1</v>
      </c>
      <c r="I55" t="s">
        <v>27</v>
      </c>
      <c r="K55" t="s">
        <v>194</v>
      </c>
      <c r="L55">
        <v>608254</v>
      </c>
      <c r="N55">
        <v>1013</v>
      </c>
      <c r="O55" t="s">
        <v>195</v>
      </c>
      <c r="P55" t="s">
        <v>195</v>
      </c>
      <c r="Q55">
        <v>1</v>
      </c>
      <c r="Y55">
        <v>7.5875</v>
      </c>
      <c r="AA55">
        <v>0</v>
      </c>
      <c r="AB55">
        <v>0</v>
      </c>
      <c r="AC55">
        <v>0</v>
      </c>
      <c r="AD55">
        <v>0</v>
      </c>
      <c r="AN55">
        <v>0</v>
      </c>
      <c r="AO55">
        <v>1</v>
      </c>
      <c r="AP55">
        <v>1</v>
      </c>
      <c r="AQ55">
        <v>0</v>
      </c>
      <c r="AR55">
        <v>0</v>
      </c>
      <c r="AT55">
        <v>6.07</v>
      </c>
      <c r="AU55" t="s">
        <v>20</v>
      </c>
      <c r="AV55">
        <v>2</v>
      </c>
      <c r="AW55">
        <v>2</v>
      </c>
      <c r="AX55">
        <v>11092678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</row>
    <row r="56" spans="1:75" ht="12.75">
      <c r="A56">
        <f>ROW(Source!A30)</f>
        <v>30</v>
      </c>
      <c r="B56">
        <v>11092671</v>
      </c>
      <c r="C56">
        <v>11092668</v>
      </c>
      <c r="D56">
        <v>1467196</v>
      </c>
      <c r="E56">
        <v>1</v>
      </c>
      <c r="F56">
        <v>1</v>
      </c>
      <c r="G56">
        <v>1</v>
      </c>
      <c r="H56">
        <v>2</v>
      </c>
      <c r="I56" t="s">
        <v>308</v>
      </c>
      <c r="J56" t="s">
        <v>309</v>
      </c>
      <c r="K56" t="s">
        <v>310</v>
      </c>
      <c r="L56">
        <v>1480</v>
      </c>
      <c r="N56">
        <v>1013</v>
      </c>
      <c r="O56" t="s">
        <v>203</v>
      </c>
      <c r="P56" t="s">
        <v>204</v>
      </c>
      <c r="Q56">
        <v>1</v>
      </c>
      <c r="Y56">
        <v>0.775</v>
      </c>
      <c r="AA56">
        <v>0</v>
      </c>
      <c r="AB56">
        <v>20</v>
      </c>
      <c r="AC56">
        <v>13.5</v>
      </c>
      <c r="AD56">
        <v>0</v>
      </c>
      <c r="AN56">
        <v>0</v>
      </c>
      <c r="AO56">
        <v>1</v>
      </c>
      <c r="AP56">
        <v>1</v>
      </c>
      <c r="AQ56">
        <v>0</v>
      </c>
      <c r="AR56">
        <v>0</v>
      </c>
      <c r="AT56">
        <v>0.62</v>
      </c>
      <c r="AU56" t="s">
        <v>20</v>
      </c>
      <c r="AV56">
        <v>0</v>
      </c>
      <c r="AW56">
        <v>2</v>
      </c>
      <c r="AX56">
        <v>11092679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</row>
    <row r="57" spans="1:75" ht="12.75">
      <c r="A57">
        <f>ROW(Source!A30)</f>
        <v>30</v>
      </c>
      <c r="B57">
        <v>11092672</v>
      </c>
      <c r="C57">
        <v>11092668</v>
      </c>
      <c r="D57">
        <v>1468536</v>
      </c>
      <c r="E57">
        <v>1</v>
      </c>
      <c r="F57">
        <v>1</v>
      </c>
      <c r="G57">
        <v>1</v>
      </c>
      <c r="H57">
        <v>2</v>
      </c>
      <c r="I57" t="s">
        <v>311</v>
      </c>
      <c r="J57" t="s">
        <v>312</v>
      </c>
      <c r="K57" t="s">
        <v>313</v>
      </c>
      <c r="L57">
        <v>1480</v>
      </c>
      <c r="N57">
        <v>1013</v>
      </c>
      <c r="O57" t="s">
        <v>203</v>
      </c>
      <c r="P57" t="s">
        <v>204</v>
      </c>
      <c r="Q57">
        <v>1</v>
      </c>
      <c r="Y57">
        <v>6.8125</v>
      </c>
      <c r="AA57">
        <v>0</v>
      </c>
      <c r="AB57">
        <v>15.3</v>
      </c>
      <c r="AC57">
        <v>10.06</v>
      </c>
      <c r="AD57">
        <v>0</v>
      </c>
      <c r="AN57">
        <v>0</v>
      </c>
      <c r="AO57">
        <v>1</v>
      </c>
      <c r="AP57">
        <v>1</v>
      </c>
      <c r="AQ57">
        <v>0</v>
      </c>
      <c r="AR57">
        <v>0</v>
      </c>
      <c r="AT57">
        <v>5.45</v>
      </c>
      <c r="AU57" t="s">
        <v>20</v>
      </c>
      <c r="AV57">
        <v>0</v>
      </c>
      <c r="AW57">
        <v>2</v>
      </c>
      <c r="AX57">
        <v>11092680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</row>
    <row r="58" spans="1:75" ht="12.75">
      <c r="A58">
        <f>ROW(Source!A30)</f>
        <v>30</v>
      </c>
      <c r="B58">
        <v>11092673</v>
      </c>
      <c r="C58">
        <v>11092668</v>
      </c>
      <c r="D58">
        <v>1400233</v>
      </c>
      <c r="E58">
        <v>1</v>
      </c>
      <c r="F58">
        <v>1</v>
      </c>
      <c r="G58">
        <v>1</v>
      </c>
      <c r="H58">
        <v>3</v>
      </c>
      <c r="I58" t="s">
        <v>314</v>
      </c>
      <c r="J58" t="s">
        <v>315</v>
      </c>
      <c r="K58" t="s">
        <v>316</v>
      </c>
      <c r="L58">
        <v>1348</v>
      </c>
      <c r="N58">
        <v>1009</v>
      </c>
      <c r="O58" t="s">
        <v>95</v>
      </c>
      <c r="P58" t="s">
        <v>95</v>
      </c>
      <c r="Q58">
        <v>1000</v>
      </c>
      <c r="Y58">
        <v>7E-05</v>
      </c>
      <c r="AA58">
        <v>8475</v>
      </c>
      <c r="AB58">
        <v>0</v>
      </c>
      <c r="AC58">
        <v>0</v>
      </c>
      <c r="AD58">
        <v>0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7E-05</v>
      </c>
      <c r="AV58">
        <v>0</v>
      </c>
      <c r="AW58">
        <v>2</v>
      </c>
      <c r="AX58">
        <v>11092681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</row>
    <row r="59" spans="1:75" ht="12.75">
      <c r="A59">
        <f>ROW(Source!A30)</f>
        <v>30</v>
      </c>
      <c r="B59">
        <v>11092674</v>
      </c>
      <c r="C59">
        <v>11092668</v>
      </c>
      <c r="D59">
        <v>1400331</v>
      </c>
      <c r="E59">
        <v>1</v>
      </c>
      <c r="F59">
        <v>1</v>
      </c>
      <c r="G59">
        <v>1</v>
      </c>
      <c r="H59">
        <v>3</v>
      </c>
      <c r="I59" t="s">
        <v>317</v>
      </c>
      <c r="J59" t="s">
        <v>318</v>
      </c>
      <c r="K59" t="s">
        <v>319</v>
      </c>
      <c r="L59">
        <v>1348</v>
      </c>
      <c r="N59">
        <v>1009</v>
      </c>
      <c r="O59" t="s">
        <v>95</v>
      </c>
      <c r="P59" t="s">
        <v>95</v>
      </c>
      <c r="Q59">
        <v>1000</v>
      </c>
      <c r="Y59">
        <v>0.006</v>
      </c>
      <c r="AA59">
        <v>729.98</v>
      </c>
      <c r="AB59">
        <v>0</v>
      </c>
      <c r="AC59">
        <v>0</v>
      </c>
      <c r="AD59">
        <v>0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0.006</v>
      </c>
      <c r="AV59">
        <v>0</v>
      </c>
      <c r="AW59">
        <v>2</v>
      </c>
      <c r="AX59">
        <v>11092682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</row>
    <row r="60" spans="1:75" ht="12.75">
      <c r="A60">
        <f>ROW(Source!A30)</f>
        <v>30</v>
      </c>
      <c r="B60">
        <v>11092675</v>
      </c>
      <c r="C60">
        <v>11092668</v>
      </c>
      <c r="D60">
        <v>1402013</v>
      </c>
      <c r="E60">
        <v>1</v>
      </c>
      <c r="F60">
        <v>1</v>
      </c>
      <c r="G60">
        <v>1</v>
      </c>
      <c r="H60">
        <v>3</v>
      </c>
      <c r="I60" t="s">
        <v>320</v>
      </c>
      <c r="J60" t="s">
        <v>321</v>
      </c>
      <c r="K60" t="s">
        <v>322</v>
      </c>
      <c r="L60">
        <v>1327</v>
      </c>
      <c r="N60">
        <v>1005</v>
      </c>
      <c r="O60" t="s">
        <v>87</v>
      </c>
      <c r="P60" t="s">
        <v>87</v>
      </c>
      <c r="Q60">
        <v>1</v>
      </c>
      <c r="Y60">
        <v>2.77</v>
      </c>
      <c r="AA60">
        <v>28.25</v>
      </c>
      <c r="AB60">
        <v>0</v>
      </c>
      <c r="AC60">
        <v>0</v>
      </c>
      <c r="AD60">
        <v>0</v>
      </c>
      <c r="AN60">
        <v>0</v>
      </c>
      <c r="AO60">
        <v>1</v>
      </c>
      <c r="AP60">
        <v>1</v>
      </c>
      <c r="AQ60">
        <v>0</v>
      </c>
      <c r="AR60">
        <v>0</v>
      </c>
      <c r="AT60">
        <v>2.77</v>
      </c>
      <c r="AV60">
        <v>0</v>
      </c>
      <c r="AW60">
        <v>2</v>
      </c>
      <c r="AX60">
        <v>11092683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</row>
    <row r="61" spans="1:75" ht="12.75">
      <c r="A61">
        <f>ROW(Source!A30)</f>
        <v>30</v>
      </c>
      <c r="B61">
        <v>11092676</v>
      </c>
      <c r="C61">
        <v>11092668</v>
      </c>
      <c r="D61">
        <v>1435591</v>
      </c>
      <c r="E61">
        <v>1</v>
      </c>
      <c r="F61">
        <v>1</v>
      </c>
      <c r="G61">
        <v>1</v>
      </c>
      <c r="H61">
        <v>3</v>
      </c>
      <c r="I61" t="s">
        <v>323</v>
      </c>
      <c r="J61" t="s">
        <v>324</v>
      </c>
      <c r="K61" t="s">
        <v>325</v>
      </c>
      <c r="L61">
        <v>1339</v>
      </c>
      <c r="N61">
        <v>1007</v>
      </c>
      <c r="O61" t="s">
        <v>211</v>
      </c>
      <c r="P61" t="s">
        <v>211</v>
      </c>
      <c r="Q61">
        <v>1</v>
      </c>
      <c r="Y61">
        <v>1.51</v>
      </c>
      <c r="AA61">
        <v>517.9</v>
      </c>
      <c r="AB61">
        <v>0</v>
      </c>
      <c r="AC61">
        <v>0</v>
      </c>
      <c r="AD61">
        <v>0</v>
      </c>
      <c r="AN61">
        <v>0</v>
      </c>
      <c r="AO61">
        <v>1</v>
      </c>
      <c r="AP61">
        <v>1</v>
      </c>
      <c r="AQ61">
        <v>0</v>
      </c>
      <c r="AR61">
        <v>0</v>
      </c>
      <c r="AT61">
        <v>1.51</v>
      </c>
      <c r="AV61">
        <v>0</v>
      </c>
      <c r="AW61">
        <v>2</v>
      </c>
      <c r="AX61">
        <v>11092684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</row>
    <row r="62" spans="1:75" ht="12.75">
      <c r="A62">
        <f>ROW(Source!A31)</f>
        <v>31</v>
      </c>
      <c r="B62">
        <v>11092686</v>
      </c>
      <c r="C62">
        <v>11092685</v>
      </c>
      <c r="D62">
        <v>121621</v>
      </c>
      <c r="E62">
        <v>1</v>
      </c>
      <c r="F62">
        <v>1</v>
      </c>
      <c r="G62">
        <v>1</v>
      </c>
      <c r="H62">
        <v>1</v>
      </c>
      <c r="I62" t="s">
        <v>326</v>
      </c>
      <c r="K62" t="s">
        <v>327</v>
      </c>
      <c r="L62">
        <v>1369</v>
      </c>
      <c r="N62">
        <v>1013</v>
      </c>
      <c r="O62" t="s">
        <v>193</v>
      </c>
      <c r="P62" t="s">
        <v>193</v>
      </c>
      <c r="Q62">
        <v>1</v>
      </c>
      <c r="Y62">
        <v>32.2575</v>
      </c>
      <c r="AA62">
        <v>0</v>
      </c>
      <c r="AB62">
        <v>0</v>
      </c>
      <c r="AC62">
        <v>0</v>
      </c>
      <c r="AD62">
        <v>8.26</v>
      </c>
      <c r="AN62">
        <v>0</v>
      </c>
      <c r="AO62">
        <v>1</v>
      </c>
      <c r="AP62">
        <v>1</v>
      </c>
      <c r="AQ62">
        <v>0</v>
      </c>
      <c r="AR62">
        <v>0</v>
      </c>
      <c r="AT62">
        <v>28.05</v>
      </c>
      <c r="AU62" t="s">
        <v>21</v>
      </c>
      <c r="AV62">
        <v>1</v>
      </c>
      <c r="AW62">
        <v>2</v>
      </c>
      <c r="AX62">
        <v>11092696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</row>
    <row r="63" spans="1:75" ht="12.75">
      <c r="A63">
        <f>ROW(Source!A31)</f>
        <v>31</v>
      </c>
      <c r="B63">
        <v>11092687</v>
      </c>
      <c r="C63">
        <v>11092685</v>
      </c>
      <c r="D63">
        <v>121548</v>
      </c>
      <c r="E63">
        <v>1</v>
      </c>
      <c r="F63">
        <v>1</v>
      </c>
      <c r="G63">
        <v>1</v>
      </c>
      <c r="H63">
        <v>1</v>
      </c>
      <c r="I63" t="s">
        <v>27</v>
      </c>
      <c r="K63" t="s">
        <v>194</v>
      </c>
      <c r="L63">
        <v>608254</v>
      </c>
      <c r="N63">
        <v>1013</v>
      </c>
      <c r="O63" t="s">
        <v>195</v>
      </c>
      <c r="P63" t="s">
        <v>195</v>
      </c>
      <c r="Q63">
        <v>1</v>
      </c>
      <c r="Y63">
        <v>0.075</v>
      </c>
      <c r="AA63">
        <v>0</v>
      </c>
      <c r="AB63">
        <v>0</v>
      </c>
      <c r="AC63">
        <v>0</v>
      </c>
      <c r="AD63">
        <v>0</v>
      </c>
      <c r="AN63">
        <v>0</v>
      </c>
      <c r="AO63">
        <v>1</v>
      </c>
      <c r="AP63">
        <v>1</v>
      </c>
      <c r="AQ63">
        <v>0</v>
      </c>
      <c r="AR63">
        <v>0</v>
      </c>
      <c r="AT63">
        <v>0.06</v>
      </c>
      <c r="AU63" t="s">
        <v>20</v>
      </c>
      <c r="AV63">
        <v>2</v>
      </c>
      <c r="AW63">
        <v>2</v>
      </c>
      <c r="AX63">
        <v>11092697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</row>
    <row r="64" spans="1:75" ht="12.75">
      <c r="A64">
        <f>ROW(Source!A31)</f>
        <v>31</v>
      </c>
      <c r="B64">
        <v>11092688</v>
      </c>
      <c r="C64">
        <v>11092685</v>
      </c>
      <c r="D64">
        <v>1467196</v>
      </c>
      <c r="E64">
        <v>1</v>
      </c>
      <c r="F64">
        <v>1</v>
      </c>
      <c r="G64">
        <v>1</v>
      </c>
      <c r="H64">
        <v>2</v>
      </c>
      <c r="I64" t="s">
        <v>308</v>
      </c>
      <c r="J64" t="s">
        <v>309</v>
      </c>
      <c r="K64" t="s">
        <v>310</v>
      </c>
      <c r="L64">
        <v>1480</v>
      </c>
      <c r="N64">
        <v>1013</v>
      </c>
      <c r="O64" t="s">
        <v>203</v>
      </c>
      <c r="P64" t="s">
        <v>204</v>
      </c>
      <c r="Q64">
        <v>1</v>
      </c>
      <c r="Y64">
        <v>0.0125</v>
      </c>
      <c r="AA64">
        <v>0</v>
      </c>
      <c r="AB64">
        <v>20</v>
      </c>
      <c r="AC64">
        <v>13.5</v>
      </c>
      <c r="AD64">
        <v>0</v>
      </c>
      <c r="AN64">
        <v>0</v>
      </c>
      <c r="AO64">
        <v>1</v>
      </c>
      <c r="AP64">
        <v>1</v>
      </c>
      <c r="AQ64">
        <v>0</v>
      </c>
      <c r="AR64">
        <v>0</v>
      </c>
      <c r="AT64">
        <v>0.01</v>
      </c>
      <c r="AU64" t="s">
        <v>20</v>
      </c>
      <c r="AV64">
        <v>0</v>
      </c>
      <c r="AW64">
        <v>2</v>
      </c>
      <c r="AX64">
        <v>11092698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</row>
    <row r="65" spans="1:75" ht="12.75">
      <c r="A65">
        <f>ROW(Source!A31)</f>
        <v>31</v>
      </c>
      <c r="B65">
        <v>11092689</v>
      </c>
      <c r="C65">
        <v>11092685</v>
      </c>
      <c r="D65">
        <v>1471980</v>
      </c>
      <c r="E65">
        <v>1</v>
      </c>
      <c r="F65">
        <v>1</v>
      </c>
      <c r="G65">
        <v>1</v>
      </c>
      <c r="H65">
        <v>2</v>
      </c>
      <c r="I65" t="s">
        <v>200</v>
      </c>
      <c r="J65" t="s">
        <v>201</v>
      </c>
      <c r="K65" t="s">
        <v>202</v>
      </c>
      <c r="L65">
        <v>1480</v>
      </c>
      <c r="N65">
        <v>1013</v>
      </c>
      <c r="O65" t="s">
        <v>203</v>
      </c>
      <c r="P65" t="s">
        <v>204</v>
      </c>
      <c r="Q65">
        <v>1</v>
      </c>
      <c r="Y65">
        <v>0.0625</v>
      </c>
      <c r="AA65">
        <v>0</v>
      </c>
      <c r="AB65">
        <v>87.17</v>
      </c>
      <c r="AC65">
        <v>0</v>
      </c>
      <c r="AD65">
        <v>0</v>
      </c>
      <c r="AN65">
        <v>0</v>
      </c>
      <c r="AO65">
        <v>1</v>
      </c>
      <c r="AP65">
        <v>1</v>
      </c>
      <c r="AQ65">
        <v>0</v>
      </c>
      <c r="AR65">
        <v>0</v>
      </c>
      <c r="AT65">
        <v>0.05</v>
      </c>
      <c r="AU65" t="s">
        <v>20</v>
      </c>
      <c r="AV65">
        <v>0</v>
      </c>
      <c r="AW65">
        <v>2</v>
      </c>
      <c r="AX65">
        <v>11092699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</row>
    <row r="66" spans="1:75" ht="12.75">
      <c r="A66">
        <f>ROW(Source!A31)</f>
        <v>31</v>
      </c>
      <c r="B66">
        <v>11092690</v>
      </c>
      <c r="C66">
        <v>11092685</v>
      </c>
      <c r="D66">
        <v>1400915</v>
      </c>
      <c r="E66">
        <v>1</v>
      </c>
      <c r="F66">
        <v>1</v>
      </c>
      <c r="G66">
        <v>1</v>
      </c>
      <c r="H66">
        <v>3</v>
      </c>
      <c r="I66" t="s">
        <v>328</v>
      </c>
      <c r="J66" t="s">
        <v>329</v>
      </c>
      <c r="K66" t="s">
        <v>330</v>
      </c>
      <c r="L66">
        <v>1348</v>
      </c>
      <c r="N66">
        <v>1009</v>
      </c>
      <c r="O66" t="s">
        <v>95</v>
      </c>
      <c r="P66" t="s">
        <v>95</v>
      </c>
      <c r="Q66">
        <v>1000</v>
      </c>
      <c r="Y66">
        <v>0.027</v>
      </c>
      <c r="AA66">
        <v>15707</v>
      </c>
      <c r="AB66">
        <v>0</v>
      </c>
      <c r="AC66">
        <v>0</v>
      </c>
      <c r="AD66">
        <v>0</v>
      </c>
      <c r="AN66">
        <v>0</v>
      </c>
      <c r="AO66">
        <v>1</v>
      </c>
      <c r="AP66">
        <v>1</v>
      </c>
      <c r="AQ66">
        <v>0</v>
      </c>
      <c r="AR66">
        <v>0</v>
      </c>
      <c r="AT66">
        <v>0.027</v>
      </c>
      <c r="AV66">
        <v>0</v>
      </c>
      <c r="AW66">
        <v>2</v>
      </c>
      <c r="AX66">
        <v>11092700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</row>
    <row r="67" spans="1:75" ht="12.75">
      <c r="A67">
        <f>ROW(Source!A31)</f>
        <v>31</v>
      </c>
      <c r="B67">
        <v>11092691</v>
      </c>
      <c r="C67">
        <v>11092685</v>
      </c>
      <c r="D67">
        <v>1401374</v>
      </c>
      <c r="E67">
        <v>1</v>
      </c>
      <c r="F67">
        <v>1</v>
      </c>
      <c r="G67">
        <v>1</v>
      </c>
      <c r="H67">
        <v>3</v>
      </c>
      <c r="I67" t="s">
        <v>331</v>
      </c>
      <c r="J67" t="s">
        <v>332</v>
      </c>
      <c r="K67" t="s">
        <v>333</v>
      </c>
      <c r="L67">
        <v>1348</v>
      </c>
      <c r="N67">
        <v>1009</v>
      </c>
      <c r="O67" t="s">
        <v>95</v>
      </c>
      <c r="P67" t="s">
        <v>95</v>
      </c>
      <c r="Q67">
        <v>1000</v>
      </c>
      <c r="Y67">
        <v>0.0084</v>
      </c>
      <c r="AA67">
        <v>20775</v>
      </c>
      <c r="AB67">
        <v>0</v>
      </c>
      <c r="AC67">
        <v>0</v>
      </c>
      <c r="AD67">
        <v>0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0.0084</v>
      </c>
      <c r="AV67">
        <v>0</v>
      </c>
      <c r="AW67">
        <v>2</v>
      </c>
      <c r="AX67">
        <v>11092701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</row>
    <row r="68" spans="1:75" ht="12.75">
      <c r="A68">
        <f>ROW(Source!A31)</f>
        <v>31</v>
      </c>
      <c r="B68">
        <v>11092692</v>
      </c>
      <c r="C68">
        <v>11092685</v>
      </c>
      <c r="D68">
        <v>1401413</v>
      </c>
      <c r="E68">
        <v>1</v>
      </c>
      <c r="F68">
        <v>1</v>
      </c>
      <c r="G68">
        <v>1</v>
      </c>
      <c r="H68">
        <v>3</v>
      </c>
      <c r="I68" t="s">
        <v>334</v>
      </c>
      <c r="J68" t="s">
        <v>335</v>
      </c>
      <c r="K68" t="s">
        <v>336</v>
      </c>
      <c r="L68">
        <v>1339</v>
      </c>
      <c r="N68">
        <v>1007</v>
      </c>
      <c r="O68" t="s">
        <v>211</v>
      </c>
      <c r="P68" t="s">
        <v>211</v>
      </c>
      <c r="Q68">
        <v>1</v>
      </c>
      <c r="Y68">
        <v>0.0004</v>
      </c>
      <c r="AA68">
        <v>74.58</v>
      </c>
      <c r="AB68">
        <v>0</v>
      </c>
      <c r="AC68">
        <v>0</v>
      </c>
      <c r="AD68">
        <v>0</v>
      </c>
      <c r="AN68">
        <v>0</v>
      </c>
      <c r="AO68">
        <v>1</v>
      </c>
      <c r="AP68">
        <v>1</v>
      </c>
      <c r="AQ68">
        <v>0</v>
      </c>
      <c r="AR68">
        <v>0</v>
      </c>
      <c r="AT68">
        <v>0.0004</v>
      </c>
      <c r="AV68">
        <v>0</v>
      </c>
      <c r="AW68">
        <v>2</v>
      </c>
      <c r="AX68">
        <v>11092702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</row>
    <row r="69" spans="1:75" ht="12.75">
      <c r="A69">
        <f>ROW(Source!A31)</f>
        <v>31</v>
      </c>
      <c r="B69">
        <v>11092693</v>
      </c>
      <c r="C69">
        <v>11092685</v>
      </c>
      <c r="D69">
        <v>1403707</v>
      </c>
      <c r="E69">
        <v>1</v>
      </c>
      <c r="F69">
        <v>1</v>
      </c>
      <c r="G69">
        <v>1</v>
      </c>
      <c r="H69">
        <v>3</v>
      </c>
      <c r="I69" t="s">
        <v>337</v>
      </c>
      <c r="J69" t="s">
        <v>338</v>
      </c>
      <c r="K69" t="s">
        <v>339</v>
      </c>
      <c r="L69">
        <v>1327</v>
      </c>
      <c r="N69">
        <v>1005</v>
      </c>
      <c r="O69" t="s">
        <v>87</v>
      </c>
      <c r="P69" t="s">
        <v>87</v>
      </c>
      <c r="Q69">
        <v>1</v>
      </c>
      <c r="Y69">
        <v>8E-05</v>
      </c>
      <c r="AA69">
        <v>72.32</v>
      </c>
      <c r="AB69">
        <v>0</v>
      </c>
      <c r="AC69">
        <v>0</v>
      </c>
      <c r="AD69">
        <v>0</v>
      </c>
      <c r="AN69">
        <v>0</v>
      </c>
      <c r="AO69">
        <v>1</v>
      </c>
      <c r="AP69">
        <v>1</v>
      </c>
      <c r="AQ69">
        <v>0</v>
      </c>
      <c r="AR69">
        <v>0</v>
      </c>
      <c r="AT69">
        <v>8E-05</v>
      </c>
      <c r="AV69">
        <v>0</v>
      </c>
      <c r="AW69">
        <v>2</v>
      </c>
      <c r="AX69">
        <v>11092703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</row>
    <row r="70" spans="1:75" ht="12.75">
      <c r="A70">
        <f>ROW(Source!A31)</f>
        <v>31</v>
      </c>
      <c r="B70">
        <v>11092694</v>
      </c>
      <c r="C70">
        <v>11092685</v>
      </c>
      <c r="D70">
        <v>1403873</v>
      </c>
      <c r="E70">
        <v>1</v>
      </c>
      <c r="F70">
        <v>1</v>
      </c>
      <c r="G70">
        <v>1</v>
      </c>
      <c r="H70">
        <v>3</v>
      </c>
      <c r="I70" t="s">
        <v>340</v>
      </c>
      <c r="J70" t="s">
        <v>341</v>
      </c>
      <c r="K70" t="s">
        <v>342</v>
      </c>
      <c r="L70">
        <v>1348</v>
      </c>
      <c r="N70">
        <v>1009</v>
      </c>
      <c r="O70" t="s">
        <v>95</v>
      </c>
      <c r="P70" t="s">
        <v>95</v>
      </c>
      <c r="Q70">
        <v>1000</v>
      </c>
      <c r="Y70">
        <v>0.005</v>
      </c>
      <c r="AA70">
        <v>2898.5</v>
      </c>
      <c r="AB70">
        <v>0</v>
      </c>
      <c r="AC70">
        <v>0</v>
      </c>
      <c r="AD70">
        <v>0</v>
      </c>
      <c r="AN70">
        <v>0</v>
      </c>
      <c r="AO70">
        <v>1</v>
      </c>
      <c r="AP70">
        <v>1</v>
      </c>
      <c r="AQ70">
        <v>0</v>
      </c>
      <c r="AR70">
        <v>0</v>
      </c>
      <c r="AT70">
        <v>0.005</v>
      </c>
      <c r="AV70">
        <v>0</v>
      </c>
      <c r="AW70">
        <v>2</v>
      </c>
      <c r="AX70">
        <v>11092704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</row>
    <row r="71" spans="1:75" ht="12.75">
      <c r="A71">
        <f>ROW(Source!A31)</f>
        <v>31</v>
      </c>
      <c r="B71">
        <v>11092695</v>
      </c>
      <c r="C71">
        <v>11092685</v>
      </c>
      <c r="D71">
        <v>1404076</v>
      </c>
      <c r="E71">
        <v>1</v>
      </c>
      <c r="F71">
        <v>1</v>
      </c>
      <c r="G71">
        <v>1</v>
      </c>
      <c r="H71">
        <v>3</v>
      </c>
      <c r="I71" t="s">
        <v>343</v>
      </c>
      <c r="J71" t="s">
        <v>344</v>
      </c>
      <c r="K71" t="s">
        <v>345</v>
      </c>
      <c r="L71">
        <v>1346</v>
      </c>
      <c r="N71">
        <v>1009</v>
      </c>
      <c r="O71" t="s">
        <v>245</v>
      </c>
      <c r="P71" t="s">
        <v>245</v>
      </c>
      <c r="Q71">
        <v>1</v>
      </c>
      <c r="Y71">
        <v>0.33</v>
      </c>
      <c r="AA71">
        <v>1.82</v>
      </c>
      <c r="AB71">
        <v>0</v>
      </c>
      <c r="AC71">
        <v>0</v>
      </c>
      <c r="AD71">
        <v>0</v>
      </c>
      <c r="AN71">
        <v>0</v>
      </c>
      <c r="AO71">
        <v>1</v>
      </c>
      <c r="AP71">
        <v>1</v>
      </c>
      <c r="AQ71">
        <v>0</v>
      </c>
      <c r="AR71">
        <v>0</v>
      </c>
      <c r="AT71">
        <v>0.33</v>
      </c>
      <c r="AV71">
        <v>0</v>
      </c>
      <c r="AW71">
        <v>2</v>
      </c>
      <c r="AX71">
        <v>11092705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</row>
    <row r="72" spans="1:75" ht="12.75">
      <c r="A72">
        <f>ROW(Source!A32)</f>
        <v>32</v>
      </c>
      <c r="B72">
        <v>11092707</v>
      </c>
      <c r="C72">
        <v>11092706</v>
      </c>
      <c r="D72">
        <v>121633</v>
      </c>
      <c r="E72">
        <v>1</v>
      </c>
      <c r="F72">
        <v>1</v>
      </c>
      <c r="G72">
        <v>1</v>
      </c>
      <c r="H72">
        <v>1</v>
      </c>
      <c r="I72" t="s">
        <v>346</v>
      </c>
      <c r="K72" t="s">
        <v>347</v>
      </c>
      <c r="L72">
        <v>1369</v>
      </c>
      <c r="N72">
        <v>1013</v>
      </c>
      <c r="O72" t="s">
        <v>193</v>
      </c>
      <c r="P72" t="s">
        <v>193</v>
      </c>
      <c r="Q72">
        <v>1</v>
      </c>
      <c r="Y72">
        <v>119.922</v>
      </c>
      <c r="AA72">
        <v>0</v>
      </c>
      <c r="AB72">
        <v>0</v>
      </c>
      <c r="AC72">
        <v>0</v>
      </c>
      <c r="AD72">
        <v>8.63</v>
      </c>
      <c r="AN72">
        <v>0</v>
      </c>
      <c r="AO72">
        <v>1</v>
      </c>
      <c r="AP72">
        <v>1</v>
      </c>
      <c r="AQ72">
        <v>0</v>
      </c>
      <c r="AR72">
        <v>0</v>
      </c>
      <c r="AT72">
        <v>104.28</v>
      </c>
      <c r="AU72" t="s">
        <v>21</v>
      </c>
      <c r="AV72">
        <v>1</v>
      </c>
      <c r="AW72">
        <v>2</v>
      </c>
      <c r="AX72">
        <v>11092724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</row>
    <row r="73" spans="1:75" ht="12.75">
      <c r="A73">
        <f>ROW(Source!A32)</f>
        <v>32</v>
      </c>
      <c r="B73">
        <v>11092708</v>
      </c>
      <c r="C73">
        <v>11092706</v>
      </c>
      <c r="D73">
        <v>121548</v>
      </c>
      <c r="E73">
        <v>1</v>
      </c>
      <c r="F73">
        <v>1</v>
      </c>
      <c r="G73">
        <v>1</v>
      </c>
      <c r="H73">
        <v>1</v>
      </c>
      <c r="I73" t="s">
        <v>27</v>
      </c>
      <c r="K73" t="s">
        <v>194</v>
      </c>
      <c r="L73">
        <v>608254</v>
      </c>
      <c r="N73">
        <v>1013</v>
      </c>
      <c r="O73" t="s">
        <v>195</v>
      </c>
      <c r="P73" t="s">
        <v>195</v>
      </c>
      <c r="Q73">
        <v>1</v>
      </c>
      <c r="Y73">
        <v>16.675</v>
      </c>
      <c r="AA73">
        <v>0</v>
      </c>
      <c r="AB73">
        <v>0</v>
      </c>
      <c r="AC73">
        <v>0</v>
      </c>
      <c r="AD73">
        <v>0</v>
      </c>
      <c r="AN73">
        <v>0</v>
      </c>
      <c r="AO73">
        <v>1</v>
      </c>
      <c r="AP73">
        <v>1</v>
      </c>
      <c r="AQ73">
        <v>0</v>
      </c>
      <c r="AR73">
        <v>0</v>
      </c>
      <c r="AT73">
        <v>13.34</v>
      </c>
      <c r="AU73" t="s">
        <v>20</v>
      </c>
      <c r="AV73">
        <v>2</v>
      </c>
      <c r="AW73">
        <v>2</v>
      </c>
      <c r="AX73">
        <v>11092725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</row>
    <row r="74" spans="1:75" ht="12.75">
      <c r="A74">
        <f>ROW(Source!A32)</f>
        <v>32</v>
      </c>
      <c r="B74">
        <v>11092709</v>
      </c>
      <c r="C74">
        <v>11092706</v>
      </c>
      <c r="D74">
        <v>1466616</v>
      </c>
      <c r="E74">
        <v>1</v>
      </c>
      <c r="F74">
        <v>1</v>
      </c>
      <c r="G74">
        <v>1</v>
      </c>
      <c r="H74">
        <v>2</v>
      </c>
      <c r="I74" t="s">
        <v>217</v>
      </c>
      <c r="J74" t="s">
        <v>218</v>
      </c>
      <c r="K74" t="s">
        <v>219</v>
      </c>
      <c r="L74">
        <v>1480</v>
      </c>
      <c r="N74">
        <v>1013</v>
      </c>
      <c r="O74" t="s">
        <v>203</v>
      </c>
      <c r="P74" t="s">
        <v>204</v>
      </c>
      <c r="Q74">
        <v>1</v>
      </c>
      <c r="Y74">
        <v>12.112499999999999</v>
      </c>
      <c r="AA74">
        <v>0</v>
      </c>
      <c r="AB74">
        <v>86.4</v>
      </c>
      <c r="AC74">
        <v>13.5</v>
      </c>
      <c r="AD74">
        <v>0</v>
      </c>
      <c r="AN74">
        <v>0</v>
      </c>
      <c r="AO74">
        <v>1</v>
      </c>
      <c r="AP74">
        <v>1</v>
      </c>
      <c r="AQ74">
        <v>0</v>
      </c>
      <c r="AR74">
        <v>0</v>
      </c>
      <c r="AT74">
        <v>9.69</v>
      </c>
      <c r="AU74" t="s">
        <v>20</v>
      </c>
      <c r="AV74">
        <v>0</v>
      </c>
      <c r="AW74">
        <v>2</v>
      </c>
      <c r="AX74">
        <v>11092726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</row>
    <row r="75" spans="1:75" ht="12.75">
      <c r="A75">
        <f>ROW(Source!A32)</f>
        <v>32</v>
      </c>
      <c r="B75">
        <v>11092710</v>
      </c>
      <c r="C75">
        <v>11092706</v>
      </c>
      <c r="D75">
        <v>1466814</v>
      </c>
      <c r="E75">
        <v>1</v>
      </c>
      <c r="F75">
        <v>1</v>
      </c>
      <c r="G75">
        <v>1</v>
      </c>
      <c r="H75">
        <v>2</v>
      </c>
      <c r="I75" t="s">
        <v>220</v>
      </c>
      <c r="J75" t="s">
        <v>221</v>
      </c>
      <c r="K75" t="s">
        <v>222</v>
      </c>
      <c r="L75">
        <v>1480</v>
      </c>
      <c r="N75">
        <v>1013</v>
      </c>
      <c r="O75" t="s">
        <v>203</v>
      </c>
      <c r="P75" t="s">
        <v>204</v>
      </c>
      <c r="Q75">
        <v>1</v>
      </c>
      <c r="Y75">
        <v>2.0749999999999997</v>
      </c>
      <c r="AA75">
        <v>0</v>
      </c>
      <c r="AB75">
        <v>111.99</v>
      </c>
      <c r="AC75">
        <v>13.5</v>
      </c>
      <c r="AD75">
        <v>0</v>
      </c>
      <c r="AN75">
        <v>0</v>
      </c>
      <c r="AO75">
        <v>1</v>
      </c>
      <c r="AP75">
        <v>1</v>
      </c>
      <c r="AQ75">
        <v>0</v>
      </c>
      <c r="AR75">
        <v>0</v>
      </c>
      <c r="AT75">
        <v>1.66</v>
      </c>
      <c r="AU75" t="s">
        <v>20</v>
      </c>
      <c r="AV75">
        <v>0</v>
      </c>
      <c r="AW75">
        <v>2</v>
      </c>
      <c r="AX75">
        <v>11092727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</row>
    <row r="76" spans="1:75" ht="12.75">
      <c r="A76">
        <f>ROW(Source!A32)</f>
        <v>32</v>
      </c>
      <c r="B76">
        <v>11092711</v>
      </c>
      <c r="C76">
        <v>11092706</v>
      </c>
      <c r="D76">
        <v>1468695</v>
      </c>
      <c r="E76">
        <v>1</v>
      </c>
      <c r="F76">
        <v>1</v>
      </c>
      <c r="G76">
        <v>1</v>
      </c>
      <c r="H76">
        <v>2</v>
      </c>
      <c r="I76" t="s">
        <v>251</v>
      </c>
      <c r="J76" t="s">
        <v>252</v>
      </c>
      <c r="K76" t="s">
        <v>253</v>
      </c>
      <c r="L76">
        <v>1480</v>
      </c>
      <c r="N76">
        <v>1013</v>
      </c>
      <c r="O76" t="s">
        <v>203</v>
      </c>
      <c r="P76" t="s">
        <v>204</v>
      </c>
      <c r="Q76">
        <v>1</v>
      </c>
      <c r="Y76">
        <v>2.2375</v>
      </c>
      <c r="AA76">
        <v>0</v>
      </c>
      <c r="AB76">
        <v>30</v>
      </c>
      <c r="AC76">
        <v>0</v>
      </c>
      <c r="AD76">
        <v>0</v>
      </c>
      <c r="AN76">
        <v>0</v>
      </c>
      <c r="AO76">
        <v>1</v>
      </c>
      <c r="AP76">
        <v>1</v>
      </c>
      <c r="AQ76">
        <v>0</v>
      </c>
      <c r="AR76">
        <v>0</v>
      </c>
      <c r="AT76">
        <v>1.79</v>
      </c>
      <c r="AU76" t="s">
        <v>20</v>
      </c>
      <c r="AV76">
        <v>0</v>
      </c>
      <c r="AW76">
        <v>2</v>
      </c>
      <c r="AX76">
        <v>11092728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</row>
    <row r="77" spans="1:75" ht="12.75">
      <c r="A77">
        <f>ROW(Source!A32)</f>
        <v>32</v>
      </c>
      <c r="B77">
        <v>11092712</v>
      </c>
      <c r="C77">
        <v>11092706</v>
      </c>
      <c r="D77">
        <v>1471980</v>
      </c>
      <c r="E77">
        <v>1</v>
      </c>
      <c r="F77">
        <v>1</v>
      </c>
      <c r="G77">
        <v>1</v>
      </c>
      <c r="H77">
        <v>2</v>
      </c>
      <c r="I77" t="s">
        <v>200</v>
      </c>
      <c r="J77" t="s">
        <v>201</v>
      </c>
      <c r="K77" t="s">
        <v>202</v>
      </c>
      <c r="L77">
        <v>1480</v>
      </c>
      <c r="N77">
        <v>1013</v>
      </c>
      <c r="O77" t="s">
        <v>203</v>
      </c>
      <c r="P77" t="s">
        <v>204</v>
      </c>
      <c r="Q77">
        <v>1</v>
      </c>
      <c r="Y77">
        <v>2.4875</v>
      </c>
      <c r="AA77">
        <v>0</v>
      </c>
      <c r="AB77">
        <v>87.17</v>
      </c>
      <c r="AC77">
        <v>0</v>
      </c>
      <c r="AD77">
        <v>0</v>
      </c>
      <c r="AN77">
        <v>0</v>
      </c>
      <c r="AO77">
        <v>1</v>
      </c>
      <c r="AP77">
        <v>1</v>
      </c>
      <c r="AQ77">
        <v>0</v>
      </c>
      <c r="AR77">
        <v>0</v>
      </c>
      <c r="AT77">
        <v>1.99</v>
      </c>
      <c r="AU77" t="s">
        <v>20</v>
      </c>
      <c r="AV77">
        <v>0</v>
      </c>
      <c r="AW77">
        <v>2</v>
      </c>
      <c r="AX77">
        <v>11092729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</row>
    <row r="78" spans="1:75" ht="12.75">
      <c r="A78">
        <f>ROW(Source!A32)</f>
        <v>32</v>
      </c>
      <c r="B78">
        <v>11092713</v>
      </c>
      <c r="C78">
        <v>11092706</v>
      </c>
      <c r="D78">
        <v>1400267</v>
      </c>
      <c r="E78">
        <v>1</v>
      </c>
      <c r="F78">
        <v>1</v>
      </c>
      <c r="G78">
        <v>1</v>
      </c>
      <c r="H78">
        <v>3</v>
      </c>
      <c r="I78" t="s">
        <v>348</v>
      </c>
      <c r="J78" t="s">
        <v>349</v>
      </c>
      <c r="K78" t="s">
        <v>350</v>
      </c>
      <c r="L78">
        <v>1348</v>
      </c>
      <c r="N78">
        <v>1009</v>
      </c>
      <c r="O78" t="s">
        <v>95</v>
      </c>
      <c r="P78" t="s">
        <v>95</v>
      </c>
      <c r="Q78">
        <v>1000</v>
      </c>
      <c r="Y78">
        <v>0.0021</v>
      </c>
      <c r="AA78">
        <v>8475</v>
      </c>
      <c r="AB78">
        <v>0</v>
      </c>
      <c r="AC78">
        <v>0</v>
      </c>
      <c r="AD78">
        <v>0</v>
      </c>
      <c r="AN78">
        <v>0</v>
      </c>
      <c r="AO78">
        <v>1</v>
      </c>
      <c r="AP78">
        <v>1</v>
      </c>
      <c r="AQ78">
        <v>0</v>
      </c>
      <c r="AR78">
        <v>0</v>
      </c>
      <c r="AT78">
        <v>0.0021</v>
      </c>
      <c r="AV78">
        <v>0</v>
      </c>
      <c r="AW78">
        <v>2</v>
      </c>
      <c r="AX78">
        <v>11092730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</row>
    <row r="79" spans="1:75" ht="12.75">
      <c r="A79">
        <f>ROW(Source!A32)</f>
        <v>32</v>
      </c>
      <c r="B79">
        <v>11092714</v>
      </c>
      <c r="C79">
        <v>11092706</v>
      </c>
      <c r="D79">
        <v>1400331</v>
      </c>
      <c r="E79">
        <v>1</v>
      </c>
      <c r="F79">
        <v>1</v>
      </c>
      <c r="G79">
        <v>1</v>
      </c>
      <c r="H79">
        <v>3</v>
      </c>
      <c r="I79" t="s">
        <v>317</v>
      </c>
      <c r="J79" t="s">
        <v>318</v>
      </c>
      <c r="K79" t="s">
        <v>319</v>
      </c>
      <c r="L79">
        <v>1348</v>
      </c>
      <c r="N79">
        <v>1009</v>
      </c>
      <c r="O79" t="s">
        <v>95</v>
      </c>
      <c r="P79" t="s">
        <v>95</v>
      </c>
      <c r="Q79">
        <v>1000</v>
      </c>
      <c r="Y79">
        <v>0.016</v>
      </c>
      <c r="AA79">
        <v>729.98</v>
      </c>
      <c r="AB79">
        <v>0</v>
      </c>
      <c r="AC79">
        <v>0</v>
      </c>
      <c r="AD79">
        <v>0</v>
      </c>
      <c r="AN79">
        <v>0</v>
      </c>
      <c r="AO79">
        <v>1</v>
      </c>
      <c r="AP79">
        <v>1</v>
      </c>
      <c r="AQ79">
        <v>0</v>
      </c>
      <c r="AR79">
        <v>0</v>
      </c>
      <c r="AT79">
        <v>0.016</v>
      </c>
      <c r="AV79">
        <v>0</v>
      </c>
      <c r="AW79">
        <v>2</v>
      </c>
      <c r="AX79">
        <v>11092731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</row>
    <row r="80" spans="1:75" ht="12.75">
      <c r="A80">
        <f>ROW(Source!A32)</f>
        <v>32</v>
      </c>
      <c r="B80">
        <v>11092715</v>
      </c>
      <c r="C80">
        <v>11092706</v>
      </c>
      <c r="D80">
        <v>1403693</v>
      </c>
      <c r="E80">
        <v>1</v>
      </c>
      <c r="F80">
        <v>1</v>
      </c>
      <c r="G80">
        <v>1</v>
      </c>
      <c r="H80">
        <v>3</v>
      </c>
      <c r="I80" t="s">
        <v>351</v>
      </c>
      <c r="J80" t="s">
        <v>352</v>
      </c>
      <c r="K80" t="s">
        <v>353</v>
      </c>
      <c r="L80">
        <v>1348</v>
      </c>
      <c r="N80">
        <v>1009</v>
      </c>
      <c r="O80" t="s">
        <v>95</v>
      </c>
      <c r="P80" t="s">
        <v>95</v>
      </c>
      <c r="Q80">
        <v>1000</v>
      </c>
      <c r="Y80">
        <v>0.0236</v>
      </c>
      <c r="AA80">
        <v>1695</v>
      </c>
      <c r="AB80">
        <v>0</v>
      </c>
      <c r="AC80">
        <v>0</v>
      </c>
      <c r="AD80">
        <v>0</v>
      </c>
      <c r="AN80">
        <v>0</v>
      </c>
      <c r="AO80">
        <v>1</v>
      </c>
      <c r="AP80">
        <v>1</v>
      </c>
      <c r="AQ80">
        <v>0</v>
      </c>
      <c r="AR80">
        <v>0</v>
      </c>
      <c r="AT80">
        <v>0.0236</v>
      </c>
      <c r="AV80">
        <v>0</v>
      </c>
      <c r="AW80">
        <v>2</v>
      </c>
      <c r="AX80">
        <v>11092732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</row>
    <row r="81" spans="1:75" ht="12.75">
      <c r="A81">
        <f>ROW(Source!A32)</f>
        <v>32</v>
      </c>
      <c r="B81">
        <v>11092716</v>
      </c>
      <c r="C81">
        <v>11092706</v>
      </c>
      <c r="D81">
        <v>1403946</v>
      </c>
      <c r="E81">
        <v>1</v>
      </c>
      <c r="F81">
        <v>1</v>
      </c>
      <c r="G81">
        <v>1</v>
      </c>
      <c r="H81">
        <v>3</v>
      </c>
      <c r="I81" t="s">
        <v>354</v>
      </c>
      <c r="J81" t="s">
        <v>355</v>
      </c>
      <c r="K81" t="s">
        <v>356</v>
      </c>
      <c r="L81">
        <v>1346</v>
      </c>
      <c r="N81">
        <v>1009</v>
      </c>
      <c r="O81" t="s">
        <v>245</v>
      </c>
      <c r="P81" t="s">
        <v>245</v>
      </c>
      <c r="Q81">
        <v>1</v>
      </c>
      <c r="Y81">
        <v>108</v>
      </c>
      <c r="AA81">
        <v>9.04</v>
      </c>
      <c r="AB81">
        <v>0</v>
      </c>
      <c r="AC81">
        <v>0</v>
      </c>
      <c r="AD81">
        <v>0</v>
      </c>
      <c r="AN81">
        <v>0</v>
      </c>
      <c r="AO81">
        <v>1</v>
      </c>
      <c r="AP81">
        <v>1</v>
      </c>
      <c r="AQ81">
        <v>0</v>
      </c>
      <c r="AR81">
        <v>0</v>
      </c>
      <c r="AT81">
        <v>108</v>
      </c>
      <c r="AV81">
        <v>0</v>
      </c>
      <c r="AW81">
        <v>2</v>
      </c>
      <c r="AX81">
        <v>11092733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</row>
    <row r="82" spans="1:75" ht="12.75">
      <c r="A82">
        <f>ROW(Source!A32)</f>
        <v>32</v>
      </c>
      <c r="B82">
        <v>11092717</v>
      </c>
      <c r="C82">
        <v>11092706</v>
      </c>
      <c r="D82">
        <v>1404040</v>
      </c>
      <c r="E82">
        <v>1</v>
      </c>
      <c r="F82">
        <v>1</v>
      </c>
      <c r="G82">
        <v>1</v>
      </c>
      <c r="H82">
        <v>3</v>
      </c>
      <c r="I82" t="s">
        <v>357</v>
      </c>
      <c r="J82" t="s">
        <v>358</v>
      </c>
      <c r="K82" t="s">
        <v>359</v>
      </c>
      <c r="L82">
        <v>1327</v>
      </c>
      <c r="N82">
        <v>1005</v>
      </c>
      <c r="O82" t="s">
        <v>87</v>
      </c>
      <c r="P82" t="s">
        <v>87</v>
      </c>
      <c r="Q82">
        <v>1</v>
      </c>
      <c r="Y82">
        <v>89</v>
      </c>
      <c r="AA82">
        <v>5.71</v>
      </c>
      <c r="AB82">
        <v>0</v>
      </c>
      <c r="AC82">
        <v>0</v>
      </c>
      <c r="AD82">
        <v>0</v>
      </c>
      <c r="AN82">
        <v>0</v>
      </c>
      <c r="AO82">
        <v>1</v>
      </c>
      <c r="AP82">
        <v>1</v>
      </c>
      <c r="AQ82">
        <v>0</v>
      </c>
      <c r="AR82">
        <v>0</v>
      </c>
      <c r="AT82">
        <v>89</v>
      </c>
      <c r="AV82">
        <v>0</v>
      </c>
      <c r="AW82">
        <v>2</v>
      </c>
      <c r="AX82">
        <v>11092734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</row>
    <row r="83" spans="1:75" ht="12.75">
      <c r="A83">
        <f>ROW(Source!A32)</f>
        <v>32</v>
      </c>
      <c r="B83">
        <v>11092718</v>
      </c>
      <c r="C83">
        <v>11092706</v>
      </c>
      <c r="D83">
        <v>1404156</v>
      </c>
      <c r="E83">
        <v>1</v>
      </c>
      <c r="F83">
        <v>1</v>
      </c>
      <c r="G83">
        <v>1</v>
      </c>
      <c r="H83">
        <v>3</v>
      </c>
      <c r="I83" t="s">
        <v>205</v>
      </c>
      <c r="J83" t="s">
        <v>206</v>
      </c>
      <c r="K83" t="s">
        <v>207</v>
      </c>
      <c r="L83">
        <v>1348</v>
      </c>
      <c r="N83">
        <v>1009</v>
      </c>
      <c r="O83" t="s">
        <v>95</v>
      </c>
      <c r="P83" t="s">
        <v>95</v>
      </c>
      <c r="Q83">
        <v>1000</v>
      </c>
      <c r="Y83">
        <v>0.00413</v>
      </c>
      <c r="AA83">
        <v>11978</v>
      </c>
      <c r="AB83">
        <v>0</v>
      </c>
      <c r="AC83">
        <v>0</v>
      </c>
      <c r="AD83">
        <v>0</v>
      </c>
      <c r="AN83">
        <v>0</v>
      </c>
      <c r="AO83">
        <v>1</v>
      </c>
      <c r="AP83">
        <v>1</v>
      </c>
      <c r="AQ83">
        <v>0</v>
      </c>
      <c r="AR83">
        <v>0</v>
      </c>
      <c r="AT83">
        <v>0.00413</v>
      </c>
      <c r="AV83">
        <v>0</v>
      </c>
      <c r="AW83">
        <v>2</v>
      </c>
      <c r="AX83">
        <v>11092735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</row>
    <row r="84" spans="1:75" ht="12.75">
      <c r="A84">
        <f>ROW(Source!A32)</f>
        <v>32</v>
      </c>
      <c r="B84">
        <v>11092719</v>
      </c>
      <c r="C84">
        <v>11092706</v>
      </c>
      <c r="D84">
        <v>1404388</v>
      </c>
      <c r="E84">
        <v>1</v>
      </c>
      <c r="F84">
        <v>1</v>
      </c>
      <c r="G84">
        <v>1</v>
      </c>
      <c r="H84">
        <v>3</v>
      </c>
      <c r="I84" t="s">
        <v>360</v>
      </c>
      <c r="J84" t="s">
        <v>361</v>
      </c>
      <c r="K84" t="s">
        <v>362</v>
      </c>
      <c r="L84">
        <v>1346</v>
      </c>
      <c r="N84">
        <v>1009</v>
      </c>
      <c r="O84" t="s">
        <v>245</v>
      </c>
      <c r="P84" t="s">
        <v>245</v>
      </c>
      <c r="Q84">
        <v>1</v>
      </c>
      <c r="Y84">
        <v>37.5</v>
      </c>
      <c r="AA84">
        <v>18.41</v>
      </c>
      <c r="AB84">
        <v>0</v>
      </c>
      <c r="AC84">
        <v>0</v>
      </c>
      <c r="AD84">
        <v>0</v>
      </c>
      <c r="AN84">
        <v>0</v>
      </c>
      <c r="AO84">
        <v>1</v>
      </c>
      <c r="AP84">
        <v>1</v>
      </c>
      <c r="AQ84">
        <v>0</v>
      </c>
      <c r="AR84">
        <v>0</v>
      </c>
      <c r="AT84">
        <v>37.5</v>
      </c>
      <c r="AV84">
        <v>0</v>
      </c>
      <c r="AW84">
        <v>2</v>
      </c>
      <c r="AX84">
        <v>11092736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</row>
    <row r="85" spans="1:75" ht="12.75">
      <c r="A85">
        <f>ROW(Source!A32)</f>
        <v>32</v>
      </c>
      <c r="B85">
        <v>11092720</v>
      </c>
      <c r="C85">
        <v>11092706</v>
      </c>
      <c r="D85">
        <v>1405433</v>
      </c>
      <c r="E85">
        <v>1</v>
      </c>
      <c r="F85">
        <v>1</v>
      </c>
      <c r="G85">
        <v>1</v>
      </c>
      <c r="H85">
        <v>3</v>
      </c>
      <c r="I85" t="s">
        <v>363</v>
      </c>
      <c r="J85" t="s">
        <v>364</v>
      </c>
      <c r="K85" t="s">
        <v>365</v>
      </c>
      <c r="L85">
        <v>1035</v>
      </c>
      <c r="N85">
        <v>1013</v>
      </c>
      <c r="O85" t="s">
        <v>366</v>
      </c>
      <c r="P85" t="s">
        <v>366</v>
      </c>
      <c r="Q85">
        <v>1</v>
      </c>
      <c r="Y85">
        <v>0</v>
      </c>
      <c r="AA85">
        <v>0</v>
      </c>
      <c r="AB85">
        <v>0</v>
      </c>
      <c r="AC85">
        <v>0</v>
      </c>
      <c r="AD85">
        <v>0</v>
      </c>
      <c r="AN85">
        <v>1</v>
      </c>
      <c r="AO85">
        <v>0</v>
      </c>
      <c r="AP85">
        <v>1</v>
      </c>
      <c r="AQ85">
        <v>0</v>
      </c>
      <c r="AR85">
        <v>0</v>
      </c>
      <c r="AT85">
        <v>0</v>
      </c>
      <c r="AV85">
        <v>0</v>
      </c>
      <c r="AW85">
        <v>2</v>
      </c>
      <c r="AX85">
        <v>11092737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</row>
    <row r="86" spans="1:75" ht="12.75">
      <c r="A86">
        <f>ROW(Source!A32)</f>
        <v>32</v>
      </c>
      <c r="B86">
        <v>11092721</v>
      </c>
      <c r="C86">
        <v>11092706</v>
      </c>
      <c r="D86">
        <v>1406148</v>
      </c>
      <c r="E86">
        <v>1</v>
      </c>
      <c r="F86">
        <v>1</v>
      </c>
      <c r="G86">
        <v>1</v>
      </c>
      <c r="H86">
        <v>3</v>
      </c>
      <c r="I86" t="s">
        <v>367</v>
      </c>
      <c r="J86" t="s">
        <v>368</v>
      </c>
      <c r="K86" t="s">
        <v>369</v>
      </c>
      <c r="L86">
        <v>1339</v>
      </c>
      <c r="N86">
        <v>1007</v>
      </c>
      <c r="O86" t="s">
        <v>211</v>
      </c>
      <c r="P86" t="s">
        <v>211</v>
      </c>
      <c r="Q86">
        <v>1</v>
      </c>
      <c r="Y86">
        <v>0.08</v>
      </c>
      <c r="AA86">
        <v>1100</v>
      </c>
      <c r="AB86">
        <v>0</v>
      </c>
      <c r="AC86">
        <v>0</v>
      </c>
      <c r="AD86">
        <v>0</v>
      </c>
      <c r="AN86">
        <v>0</v>
      </c>
      <c r="AO86">
        <v>1</v>
      </c>
      <c r="AP86">
        <v>1</v>
      </c>
      <c r="AQ86">
        <v>0</v>
      </c>
      <c r="AR86">
        <v>0</v>
      </c>
      <c r="AT86">
        <v>0.08</v>
      </c>
      <c r="AV86">
        <v>0</v>
      </c>
      <c r="AW86">
        <v>2</v>
      </c>
      <c r="AX86">
        <v>11092738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</row>
    <row r="87" spans="1:75" ht="12.75">
      <c r="A87">
        <f>ROW(Source!A32)</f>
        <v>32</v>
      </c>
      <c r="B87">
        <v>11092722</v>
      </c>
      <c r="C87">
        <v>11092706</v>
      </c>
      <c r="D87">
        <v>1424216</v>
      </c>
      <c r="E87">
        <v>1</v>
      </c>
      <c r="F87">
        <v>1</v>
      </c>
      <c r="G87">
        <v>1</v>
      </c>
      <c r="H87">
        <v>3</v>
      </c>
      <c r="I87" t="s">
        <v>370</v>
      </c>
      <c r="J87" t="s">
        <v>371</v>
      </c>
      <c r="K87" t="s">
        <v>372</v>
      </c>
      <c r="L87">
        <v>1327</v>
      </c>
      <c r="N87">
        <v>1005</v>
      </c>
      <c r="O87" t="s">
        <v>87</v>
      </c>
      <c r="P87" t="s">
        <v>87</v>
      </c>
      <c r="Q87">
        <v>1</v>
      </c>
      <c r="Y87">
        <v>100</v>
      </c>
      <c r="AA87">
        <v>207</v>
      </c>
      <c r="AB87">
        <v>0</v>
      </c>
      <c r="AC87">
        <v>0</v>
      </c>
      <c r="AD87">
        <v>0</v>
      </c>
      <c r="AN87">
        <v>0</v>
      </c>
      <c r="AO87">
        <v>1</v>
      </c>
      <c r="AP87">
        <v>1</v>
      </c>
      <c r="AQ87">
        <v>0</v>
      </c>
      <c r="AR87">
        <v>0</v>
      </c>
      <c r="AT87">
        <v>100</v>
      </c>
      <c r="AV87">
        <v>0</v>
      </c>
      <c r="AW87">
        <v>2</v>
      </c>
      <c r="AX87">
        <v>11092739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</row>
    <row r="88" spans="1:75" ht="12.75">
      <c r="A88">
        <f>ROW(Source!A32)</f>
        <v>32</v>
      </c>
      <c r="B88">
        <v>11092723</v>
      </c>
      <c r="C88">
        <v>11092706</v>
      </c>
      <c r="D88">
        <v>1435600</v>
      </c>
      <c r="E88">
        <v>1</v>
      </c>
      <c r="F88">
        <v>1</v>
      </c>
      <c r="G88">
        <v>1</v>
      </c>
      <c r="H88">
        <v>3</v>
      </c>
      <c r="I88" t="s">
        <v>373</v>
      </c>
      <c r="J88" t="s">
        <v>374</v>
      </c>
      <c r="K88" t="s">
        <v>375</v>
      </c>
      <c r="L88">
        <v>1339</v>
      </c>
      <c r="N88">
        <v>1007</v>
      </c>
      <c r="O88" t="s">
        <v>211</v>
      </c>
      <c r="P88" t="s">
        <v>211</v>
      </c>
      <c r="Q88">
        <v>1</v>
      </c>
      <c r="Y88">
        <v>0.105</v>
      </c>
      <c r="AA88">
        <v>458</v>
      </c>
      <c r="AB88">
        <v>0</v>
      </c>
      <c r="AC88">
        <v>0</v>
      </c>
      <c r="AD88">
        <v>0</v>
      </c>
      <c r="AN88">
        <v>0</v>
      </c>
      <c r="AO88">
        <v>1</v>
      </c>
      <c r="AP88">
        <v>1</v>
      </c>
      <c r="AQ88">
        <v>0</v>
      </c>
      <c r="AR88">
        <v>0</v>
      </c>
      <c r="AT88">
        <v>0.105</v>
      </c>
      <c r="AV88">
        <v>0</v>
      </c>
      <c r="AW88">
        <v>2</v>
      </c>
      <c r="AX88">
        <v>11092740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</row>
    <row r="89" spans="1:75" ht="12.75">
      <c r="A89">
        <f>ROW(Source!A33)</f>
        <v>33</v>
      </c>
      <c r="B89">
        <v>11092743</v>
      </c>
      <c r="C89">
        <v>11092741</v>
      </c>
      <c r="D89">
        <v>121645</v>
      </c>
      <c r="E89">
        <v>1</v>
      </c>
      <c r="F89">
        <v>1</v>
      </c>
      <c r="G89">
        <v>1</v>
      </c>
      <c r="H89">
        <v>1</v>
      </c>
      <c r="I89" t="s">
        <v>295</v>
      </c>
      <c r="K89" t="s">
        <v>296</v>
      </c>
      <c r="L89">
        <v>1369</v>
      </c>
      <c r="N89">
        <v>1013</v>
      </c>
      <c r="O89" t="s">
        <v>193</v>
      </c>
      <c r="P89" t="s">
        <v>193</v>
      </c>
      <c r="Q89">
        <v>1</v>
      </c>
      <c r="Y89">
        <v>505.82</v>
      </c>
      <c r="AA89">
        <v>0</v>
      </c>
      <c r="AB89">
        <v>0</v>
      </c>
      <c r="AC89">
        <v>0</v>
      </c>
      <c r="AD89">
        <v>9.02</v>
      </c>
      <c r="AN89">
        <v>0</v>
      </c>
      <c r="AO89">
        <v>1</v>
      </c>
      <c r="AP89">
        <v>0</v>
      </c>
      <c r="AQ89">
        <v>0</v>
      </c>
      <c r="AR89">
        <v>0</v>
      </c>
      <c r="AT89">
        <v>505.82</v>
      </c>
      <c r="AV89">
        <v>1</v>
      </c>
      <c r="AW89">
        <v>2</v>
      </c>
      <c r="AX89">
        <v>11092750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</row>
    <row r="90" spans="1:75" ht="12.75">
      <c r="A90">
        <f>ROW(Source!A33)</f>
        <v>33</v>
      </c>
      <c r="B90">
        <v>11092744</v>
      </c>
      <c r="C90">
        <v>11092741</v>
      </c>
      <c r="D90">
        <v>121548</v>
      </c>
      <c r="E90">
        <v>1</v>
      </c>
      <c r="F90">
        <v>1</v>
      </c>
      <c r="G90">
        <v>1</v>
      </c>
      <c r="H90">
        <v>1</v>
      </c>
      <c r="I90" t="s">
        <v>27</v>
      </c>
      <c r="K90" t="s">
        <v>194</v>
      </c>
      <c r="L90">
        <v>608254</v>
      </c>
      <c r="N90">
        <v>1013</v>
      </c>
      <c r="O90" t="s">
        <v>195</v>
      </c>
      <c r="P90" t="s">
        <v>195</v>
      </c>
      <c r="Q90">
        <v>1</v>
      </c>
      <c r="Y90">
        <v>0.48</v>
      </c>
      <c r="AA90">
        <v>0</v>
      </c>
      <c r="AB90">
        <v>0</v>
      </c>
      <c r="AC90">
        <v>0</v>
      </c>
      <c r="AD90">
        <v>0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0.48</v>
      </c>
      <c r="AV90">
        <v>2</v>
      </c>
      <c r="AW90">
        <v>2</v>
      </c>
      <c r="AX90">
        <v>11092751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</row>
    <row r="91" spans="1:75" ht="12.75">
      <c r="A91">
        <f>ROW(Source!A33)</f>
        <v>33</v>
      </c>
      <c r="B91">
        <v>11092745</v>
      </c>
      <c r="C91">
        <v>11092741</v>
      </c>
      <c r="D91">
        <v>1470304</v>
      </c>
      <c r="E91">
        <v>1</v>
      </c>
      <c r="F91">
        <v>1</v>
      </c>
      <c r="G91">
        <v>1</v>
      </c>
      <c r="H91">
        <v>2</v>
      </c>
      <c r="I91" t="s">
        <v>376</v>
      </c>
      <c r="J91" t="s">
        <v>377</v>
      </c>
      <c r="K91" t="s">
        <v>378</v>
      </c>
      <c r="L91">
        <v>1368</v>
      </c>
      <c r="N91">
        <v>1011</v>
      </c>
      <c r="O91" t="s">
        <v>199</v>
      </c>
      <c r="P91" t="s">
        <v>199</v>
      </c>
      <c r="Q91">
        <v>1</v>
      </c>
      <c r="Y91">
        <v>51</v>
      </c>
      <c r="AA91">
        <v>0</v>
      </c>
      <c r="AB91">
        <v>15.1</v>
      </c>
      <c r="AC91">
        <v>0</v>
      </c>
      <c r="AD91">
        <v>0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51</v>
      </c>
      <c r="AV91">
        <v>0</v>
      </c>
      <c r="AW91">
        <v>2</v>
      </c>
      <c r="AX91">
        <v>11092752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</row>
    <row r="92" spans="1:75" ht="12.75">
      <c r="A92">
        <f>ROW(Source!A33)</f>
        <v>33</v>
      </c>
      <c r="B92">
        <v>11092746</v>
      </c>
      <c r="C92">
        <v>11092741</v>
      </c>
      <c r="D92">
        <v>1471025</v>
      </c>
      <c r="E92">
        <v>1</v>
      </c>
      <c r="F92">
        <v>1</v>
      </c>
      <c r="G92">
        <v>1</v>
      </c>
      <c r="H92">
        <v>2</v>
      </c>
      <c r="I92" t="s">
        <v>379</v>
      </c>
      <c r="J92" t="s">
        <v>380</v>
      </c>
      <c r="K92" t="s">
        <v>381</v>
      </c>
      <c r="L92">
        <v>1368</v>
      </c>
      <c r="N92">
        <v>1011</v>
      </c>
      <c r="O92" t="s">
        <v>199</v>
      </c>
      <c r="P92" t="s">
        <v>199</v>
      </c>
      <c r="Q92">
        <v>1</v>
      </c>
      <c r="Y92">
        <v>27.2</v>
      </c>
      <c r="AA92">
        <v>0</v>
      </c>
      <c r="AB92">
        <v>4.29</v>
      </c>
      <c r="AC92">
        <v>0</v>
      </c>
      <c r="AD92">
        <v>0</v>
      </c>
      <c r="AN92">
        <v>0</v>
      </c>
      <c r="AO92">
        <v>1</v>
      </c>
      <c r="AP92">
        <v>0</v>
      </c>
      <c r="AQ92">
        <v>0</v>
      </c>
      <c r="AR92">
        <v>0</v>
      </c>
      <c r="AT92">
        <v>27.2</v>
      </c>
      <c r="AV92">
        <v>0</v>
      </c>
      <c r="AW92">
        <v>2</v>
      </c>
      <c r="AX92">
        <v>11092753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</row>
    <row r="93" spans="1:75" ht="12.75">
      <c r="A93">
        <f>ROW(Source!A33)</f>
        <v>33</v>
      </c>
      <c r="B93">
        <v>11092747</v>
      </c>
      <c r="C93">
        <v>11092741</v>
      </c>
      <c r="D93">
        <v>1471980</v>
      </c>
      <c r="E93">
        <v>1</v>
      </c>
      <c r="F93">
        <v>1</v>
      </c>
      <c r="G93">
        <v>1</v>
      </c>
      <c r="H93">
        <v>2</v>
      </c>
      <c r="I93" t="s">
        <v>200</v>
      </c>
      <c r="J93" t="s">
        <v>201</v>
      </c>
      <c r="K93" t="s">
        <v>202</v>
      </c>
      <c r="L93">
        <v>1480</v>
      </c>
      <c r="N93">
        <v>1013</v>
      </c>
      <c r="O93" t="s">
        <v>203</v>
      </c>
      <c r="P93" t="s">
        <v>204</v>
      </c>
      <c r="Q93">
        <v>1</v>
      </c>
      <c r="Y93">
        <v>0.48</v>
      </c>
      <c r="AA93">
        <v>0</v>
      </c>
      <c r="AB93">
        <v>87.17</v>
      </c>
      <c r="AC93">
        <v>0</v>
      </c>
      <c r="AD93">
        <v>0</v>
      </c>
      <c r="AN93">
        <v>0</v>
      </c>
      <c r="AO93">
        <v>1</v>
      </c>
      <c r="AP93">
        <v>0</v>
      </c>
      <c r="AQ93">
        <v>0</v>
      </c>
      <c r="AR93">
        <v>0</v>
      </c>
      <c r="AT93">
        <v>0.48</v>
      </c>
      <c r="AV93">
        <v>0</v>
      </c>
      <c r="AW93">
        <v>2</v>
      </c>
      <c r="AX93">
        <v>11092754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</row>
    <row r="94" spans="1:75" ht="12.75">
      <c r="A94">
        <f>ROW(Source!A33)</f>
        <v>33</v>
      </c>
      <c r="B94">
        <v>11092748</v>
      </c>
      <c r="C94">
        <v>11092741</v>
      </c>
      <c r="D94">
        <v>1409353</v>
      </c>
      <c r="E94">
        <v>1</v>
      </c>
      <c r="F94">
        <v>1</v>
      </c>
      <c r="G94">
        <v>1</v>
      </c>
      <c r="H94">
        <v>3</v>
      </c>
      <c r="I94" t="s">
        <v>382</v>
      </c>
      <c r="J94" t="s">
        <v>383</v>
      </c>
      <c r="K94" t="s">
        <v>384</v>
      </c>
      <c r="L94">
        <v>1301</v>
      </c>
      <c r="N94">
        <v>1003</v>
      </c>
      <c r="O94" t="s">
        <v>385</v>
      </c>
      <c r="P94" t="s">
        <v>385</v>
      </c>
      <c r="Q94">
        <v>1</v>
      </c>
      <c r="Y94">
        <v>0</v>
      </c>
      <c r="AA94">
        <v>33.9</v>
      </c>
      <c r="AB94">
        <v>0</v>
      </c>
      <c r="AC94">
        <v>0</v>
      </c>
      <c r="AD94">
        <v>0</v>
      </c>
      <c r="AN94">
        <v>0</v>
      </c>
      <c r="AO94">
        <v>1</v>
      </c>
      <c r="AP94">
        <v>0</v>
      </c>
      <c r="AQ94">
        <v>0</v>
      </c>
      <c r="AR94">
        <v>0</v>
      </c>
      <c r="AT94">
        <v>0</v>
      </c>
      <c r="AV94">
        <v>0</v>
      </c>
      <c r="AW94">
        <v>2</v>
      </c>
      <c r="AX94">
        <v>11092755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</row>
    <row r="95" spans="1:75" ht="12.75">
      <c r="A95">
        <f>ROW(Source!A33)</f>
        <v>33</v>
      </c>
      <c r="B95">
        <v>11092749</v>
      </c>
      <c r="C95">
        <v>11092741</v>
      </c>
      <c r="D95">
        <v>1435773</v>
      </c>
      <c r="E95">
        <v>1</v>
      </c>
      <c r="F95">
        <v>1</v>
      </c>
      <c r="G95">
        <v>1</v>
      </c>
      <c r="H95">
        <v>3</v>
      </c>
      <c r="I95" t="s">
        <v>386</v>
      </c>
      <c r="J95" t="s">
        <v>387</v>
      </c>
      <c r="K95" t="s">
        <v>388</v>
      </c>
      <c r="L95">
        <v>1339</v>
      </c>
      <c r="N95">
        <v>1007</v>
      </c>
      <c r="O95" t="s">
        <v>211</v>
      </c>
      <c r="P95" t="s">
        <v>211</v>
      </c>
      <c r="Q95">
        <v>1</v>
      </c>
      <c r="Y95">
        <v>0</v>
      </c>
      <c r="AA95">
        <v>445.22</v>
      </c>
      <c r="AB95">
        <v>0</v>
      </c>
      <c r="AC95">
        <v>0</v>
      </c>
      <c r="AD95">
        <v>0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0</v>
      </c>
      <c r="AV95">
        <v>0</v>
      </c>
      <c r="AW95">
        <v>2</v>
      </c>
      <c r="AX95">
        <v>11092756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</row>
    <row r="96" spans="1:75" ht="12.75">
      <c r="A96">
        <f>ROW(Source!A33)</f>
        <v>33</v>
      </c>
      <c r="B96">
        <v>11092742</v>
      </c>
      <c r="C96">
        <v>11092741</v>
      </c>
      <c r="D96">
        <v>2287615</v>
      </c>
      <c r="E96">
        <v>1</v>
      </c>
      <c r="F96">
        <v>1</v>
      </c>
      <c r="G96">
        <v>1</v>
      </c>
      <c r="H96">
        <v>3</v>
      </c>
      <c r="I96" t="s">
        <v>389</v>
      </c>
      <c r="J96" t="s">
        <v>390</v>
      </c>
      <c r="K96" t="s">
        <v>391</v>
      </c>
      <c r="L96">
        <v>1339</v>
      </c>
      <c r="N96">
        <v>1007</v>
      </c>
      <c r="O96" t="s">
        <v>211</v>
      </c>
      <c r="P96" t="s">
        <v>211</v>
      </c>
      <c r="Q96">
        <v>1</v>
      </c>
      <c r="Y96">
        <v>0.224</v>
      </c>
      <c r="AA96">
        <v>0</v>
      </c>
      <c r="AB96">
        <v>0</v>
      </c>
      <c r="AC96">
        <v>0</v>
      </c>
      <c r="AD96">
        <v>0</v>
      </c>
      <c r="AN96">
        <v>0</v>
      </c>
      <c r="AO96">
        <v>1</v>
      </c>
      <c r="AP96">
        <v>0</v>
      </c>
      <c r="AQ96">
        <v>0</v>
      </c>
      <c r="AR96">
        <v>0</v>
      </c>
      <c r="AT96">
        <v>0.224</v>
      </c>
      <c r="AV96">
        <v>0</v>
      </c>
      <c r="AW96">
        <v>2</v>
      </c>
      <c r="AX96">
        <v>11092757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</row>
    <row r="97" spans="1:75" ht="12.75">
      <c r="A97">
        <f>ROW(Source!A34)</f>
        <v>34</v>
      </c>
      <c r="B97">
        <v>11092759</v>
      </c>
      <c r="C97">
        <v>11092758</v>
      </c>
      <c r="D97">
        <v>121645</v>
      </c>
      <c r="E97">
        <v>1</v>
      </c>
      <c r="F97">
        <v>1</v>
      </c>
      <c r="G97">
        <v>1</v>
      </c>
      <c r="H97">
        <v>1</v>
      </c>
      <c r="I97" t="s">
        <v>295</v>
      </c>
      <c r="K97" t="s">
        <v>296</v>
      </c>
      <c r="L97">
        <v>1369</v>
      </c>
      <c r="N97">
        <v>1013</v>
      </c>
      <c r="O97" t="s">
        <v>193</v>
      </c>
      <c r="P97" t="s">
        <v>193</v>
      </c>
      <c r="Q97">
        <v>1</v>
      </c>
      <c r="Y97">
        <v>14.145</v>
      </c>
      <c r="AA97">
        <v>0</v>
      </c>
      <c r="AB97">
        <v>0</v>
      </c>
      <c r="AC97">
        <v>0</v>
      </c>
      <c r="AD97">
        <v>9.02</v>
      </c>
      <c r="AN97">
        <v>0</v>
      </c>
      <c r="AO97">
        <v>1</v>
      </c>
      <c r="AP97">
        <v>1</v>
      </c>
      <c r="AQ97">
        <v>0</v>
      </c>
      <c r="AR97">
        <v>0</v>
      </c>
      <c r="AT97">
        <v>12.3</v>
      </c>
      <c r="AU97" t="s">
        <v>21</v>
      </c>
      <c r="AV97">
        <v>1</v>
      </c>
      <c r="AW97">
        <v>2</v>
      </c>
      <c r="AX97">
        <v>11092766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</row>
    <row r="98" spans="1:75" ht="12.75">
      <c r="A98">
        <f>ROW(Source!A34)</f>
        <v>34</v>
      </c>
      <c r="B98">
        <v>11092760</v>
      </c>
      <c r="C98">
        <v>11092758</v>
      </c>
      <c r="D98">
        <v>121548</v>
      </c>
      <c r="E98">
        <v>1</v>
      </c>
      <c r="F98">
        <v>1</v>
      </c>
      <c r="G98">
        <v>1</v>
      </c>
      <c r="H98">
        <v>1</v>
      </c>
      <c r="I98" t="s">
        <v>27</v>
      </c>
      <c r="K98" t="s">
        <v>194</v>
      </c>
      <c r="L98">
        <v>608254</v>
      </c>
      <c r="N98">
        <v>1013</v>
      </c>
      <c r="O98" t="s">
        <v>195</v>
      </c>
      <c r="P98" t="s">
        <v>195</v>
      </c>
      <c r="Q98">
        <v>1</v>
      </c>
      <c r="Y98">
        <v>0.375</v>
      </c>
      <c r="AA98">
        <v>0</v>
      </c>
      <c r="AB98">
        <v>0</v>
      </c>
      <c r="AC98">
        <v>0</v>
      </c>
      <c r="AD98">
        <v>0</v>
      </c>
      <c r="AN98">
        <v>0</v>
      </c>
      <c r="AO98">
        <v>1</v>
      </c>
      <c r="AP98">
        <v>1</v>
      </c>
      <c r="AQ98">
        <v>0</v>
      </c>
      <c r="AR98">
        <v>0</v>
      </c>
      <c r="AT98">
        <v>0.3</v>
      </c>
      <c r="AU98" t="s">
        <v>20</v>
      </c>
      <c r="AV98">
        <v>2</v>
      </c>
      <c r="AW98">
        <v>2</v>
      </c>
      <c r="AX98">
        <v>11092767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</row>
    <row r="99" spans="1:75" ht="12.75">
      <c r="A99">
        <f>ROW(Source!A34)</f>
        <v>34</v>
      </c>
      <c r="B99">
        <v>11092761</v>
      </c>
      <c r="C99">
        <v>11092758</v>
      </c>
      <c r="D99">
        <v>1466783</v>
      </c>
      <c r="E99">
        <v>1</v>
      </c>
      <c r="F99">
        <v>1</v>
      </c>
      <c r="G99">
        <v>1</v>
      </c>
      <c r="H99">
        <v>2</v>
      </c>
      <c r="I99" t="s">
        <v>392</v>
      </c>
      <c r="J99" t="s">
        <v>221</v>
      </c>
      <c r="K99" t="s">
        <v>393</v>
      </c>
      <c r="L99">
        <v>1480</v>
      </c>
      <c r="N99">
        <v>1013</v>
      </c>
      <c r="O99" t="s">
        <v>203</v>
      </c>
      <c r="P99" t="s">
        <v>204</v>
      </c>
      <c r="Q99">
        <v>1</v>
      </c>
      <c r="Y99">
        <v>0.1875</v>
      </c>
      <c r="AA99">
        <v>0</v>
      </c>
      <c r="AB99">
        <v>134.65</v>
      </c>
      <c r="AC99">
        <v>13.5</v>
      </c>
      <c r="AD99">
        <v>0</v>
      </c>
      <c r="AN99">
        <v>0</v>
      </c>
      <c r="AO99">
        <v>1</v>
      </c>
      <c r="AP99">
        <v>1</v>
      </c>
      <c r="AQ99">
        <v>0</v>
      </c>
      <c r="AR99">
        <v>0</v>
      </c>
      <c r="AT99">
        <v>0.15</v>
      </c>
      <c r="AU99" t="s">
        <v>20</v>
      </c>
      <c r="AV99">
        <v>0</v>
      </c>
      <c r="AW99">
        <v>2</v>
      </c>
      <c r="AX99">
        <v>11092768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</row>
    <row r="100" spans="1:75" ht="12.75">
      <c r="A100">
        <f>ROW(Source!A34)</f>
        <v>34</v>
      </c>
      <c r="B100">
        <v>11092762</v>
      </c>
      <c r="C100">
        <v>11092758</v>
      </c>
      <c r="D100">
        <v>1471982</v>
      </c>
      <c r="E100">
        <v>1</v>
      </c>
      <c r="F100">
        <v>1</v>
      </c>
      <c r="G100">
        <v>1</v>
      </c>
      <c r="H100">
        <v>2</v>
      </c>
      <c r="I100" t="s">
        <v>394</v>
      </c>
      <c r="J100" t="s">
        <v>395</v>
      </c>
      <c r="K100" t="s">
        <v>396</v>
      </c>
      <c r="L100">
        <v>1480</v>
      </c>
      <c r="N100">
        <v>1013</v>
      </c>
      <c r="O100" t="s">
        <v>203</v>
      </c>
      <c r="P100" t="s">
        <v>204</v>
      </c>
      <c r="Q100">
        <v>1</v>
      </c>
      <c r="Y100">
        <v>0.1875</v>
      </c>
      <c r="AA100">
        <v>0</v>
      </c>
      <c r="AB100">
        <v>107.3</v>
      </c>
      <c r="AC100">
        <v>0</v>
      </c>
      <c r="AD100">
        <v>0</v>
      </c>
      <c r="AN100">
        <v>0</v>
      </c>
      <c r="AO100">
        <v>1</v>
      </c>
      <c r="AP100">
        <v>1</v>
      </c>
      <c r="AQ100">
        <v>0</v>
      </c>
      <c r="AR100">
        <v>0</v>
      </c>
      <c r="AT100">
        <v>0.15</v>
      </c>
      <c r="AU100" t="s">
        <v>20</v>
      </c>
      <c r="AV100">
        <v>0</v>
      </c>
      <c r="AW100">
        <v>2</v>
      </c>
      <c r="AX100">
        <v>11092769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</row>
    <row r="101" spans="1:75" ht="12.75">
      <c r="A101">
        <f>ROW(Source!A34)</f>
        <v>34</v>
      </c>
      <c r="B101">
        <v>11092763</v>
      </c>
      <c r="C101">
        <v>11092758</v>
      </c>
      <c r="D101">
        <v>1403825</v>
      </c>
      <c r="E101">
        <v>1</v>
      </c>
      <c r="F101">
        <v>1</v>
      </c>
      <c r="G101">
        <v>1</v>
      </c>
      <c r="H101">
        <v>3</v>
      </c>
      <c r="I101" t="s">
        <v>397</v>
      </c>
      <c r="J101" t="s">
        <v>398</v>
      </c>
      <c r="K101" t="s">
        <v>399</v>
      </c>
      <c r="L101">
        <v>1348</v>
      </c>
      <c r="N101">
        <v>1009</v>
      </c>
      <c r="O101" t="s">
        <v>95</v>
      </c>
      <c r="P101" t="s">
        <v>95</v>
      </c>
      <c r="Q101">
        <v>1000</v>
      </c>
      <c r="Y101">
        <v>0.0118</v>
      </c>
      <c r="AA101">
        <v>5763</v>
      </c>
      <c r="AB101">
        <v>0</v>
      </c>
      <c r="AC101">
        <v>0</v>
      </c>
      <c r="AD101">
        <v>0</v>
      </c>
      <c r="AN101">
        <v>0</v>
      </c>
      <c r="AO101">
        <v>1</v>
      </c>
      <c r="AP101">
        <v>1</v>
      </c>
      <c r="AQ101">
        <v>0</v>
      </c>
      <c r="AR101">
        <v>0</v>
      </c>
      <c r="AT101">
        <v>0.0118</v>
      </c>
      <c r="AV101">
        <v>0</v>
      </c>
      <c r="AW101">
        <v>2</v>
      </c>
      <c r="AX101">
        <v>11092770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</row>
    <row r="102" spans="1:75" ht="12.75">
      <c r="A102">
        <f>ROW(Source!A34)</f>
        <v>34</v>
      </c>
      <c r="B102">
        <v>11092764</v>
      </c>
      <c r="C102">
        <v>11092758</v>
      </c>
      <c r="D102">
        <v>1404120</v>
      </c>
      <c r="E102">
        <v>1</v>
      </c>
      <c r="F102">
        <v>1</v>
      </c>
      <c r="G102">
        <v>1</v>
      </c>
      <c r="H102">
        <v>3</v>
      </c>
      <c r="I102" t="s">
        <v>400</v>
      </c>
      <c r="J102" t="s">
        <v>401</v>
      </c>
      <c r="K102" t="s">
        <v>402</v>
      </c>
      <c r="L102">
        <v>1348</v>
      </c>
      <c r="N102">
        <v>1009</v>
      </c>
      <c r="O102" t="s">
        <v>95</v>
      </c>
      <c r="P102" t="s">
        <v>95</v>
      </c>
      <c r="Q102">
        <v>1000</v>
      </c>
      <c r="Y102">
        <v>0.00016</v>
      </c>
      <c r="AA102">
        <v>7826.9</v>
      </c>
      <c r="AB102">
        <v>0</v>
      </c>
      <c r="AC102">
        <v>0</v>
      </c>
      <c r="AD102">
        <v>0</v>
      </c>
      <c r="AN102">
        <v>0</v>
      </c>
      <c r="AO102">
        <v>1</v>
      </c>
      <c r="AP102">
        <v>1</v>
      </c>
      <c r="AQ102">
        <v>0</v>
      </c>
      <c r="AR102">
        <v>0</v>
      </c>
      <c r="AT102">
        <v>0.00016</v>
      </c>
      <c r="AV102">
        <v>0</v>
      </c>
      <c r="AW102">
        <v>2</v>
      </c>
      <c r="AX102">
        <v>11092771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</row>
    <row r="103" spans="1:75" ht="12.75">
      <c r="A103">
        <f>ROW(Source!A34)</f>
        <v>34</v>
      </c>
      <c r="B103">
        <v>11092765</v>
      </c>
      <c r="C103">
        <v>11092758</v>
      </c>
      <c r="D103">
        <v>1404489</v>
      </c>
      <c r="E103">
        <v>1</v>
      </c>
      <c r="F103">
        <v>1</v>
      </c>
      <c r="G103">
        <v>1</v>
      </c>
      <c r="H103">
        <v>3</v>
      </c>
      <c r="I103" t="s">
        <v>403</v>
      </c>
      <c r="J103" t="s">
        <v>404</v>
      </c>
      <c r="K103" t="s">
        <v>405</v>
      </c>
      <c r="L103">
        <v>1346</v>
      </c>
      <c r="N103">
        <v>1009</v>
      </c>
      <c r="O103" t="s">
        <v>245</v>
      </c>
      <c r="P103" t="s">
        <v>245</v>
      </c>
      <c r="Q103">
        <v>1</v>
      </c>
      <c r="Y103">
        <v>2.28</v>
      </c>
      <c r="AA103">
        <v>9.04</v>
      </c>
      <c r="AB103">
        <v>0</v>
      </c>
      <c r="AC103">
        <v>0</v>
      </c>
      <c r="AD103">
        <v>0</v>
      </c>
      <c r="AN103">
        <v>0</v>
      </c>
      <c r="AO103">
        <v>1</v>
      </c>
      <c r="AP103">
        <v>1</v>
      </c>
      <c r="AQ103">
        <v>0</v>
      </c>
      <c r="AR103">
        <v>0</v>
      </c>
      <c r="AT103">
        <v>2.28</v>
      </c>
      <c r="AV103">
        <v>0</v>
      </c>
      <c r="AW103">
        <v>2</v>
      </c>
      <c r="AX103">
        <v>11092772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</row>
    <row r="104" spans="1:75" ht="12.75">
      <c r="A104">
        <f>ROW(Source!A35)</f>
        <v>35</v>
      </c>
      <c r="B104">
        <v>11092774</v>
      </c>
      <c r="C104">
        <v>11092773</v>
      </c>
      <c r="D104">
        <v>121645</v>
      </c>
      <c r="E104">
        <v>1</v>
      </c>
      <c r="F104">
        <v>1</v>
      </c>
      <c r="G104">
        <v>1</v>
      </c>
      <c r="H104">
        <v>1</v>
      </c>
      <c r="I104" t="s">
        <v>295</v>
      </c>
      <c r="K104" t="s">
        <v>296</v>
      </c>
      <c r="L104">
        <v>1369</v>
      </c>
      <c r="N104">
        <v>1013</v>
      </c>
      <c r="O104" t="s">
        <v>193</v>
      </c>
      <c r="P104" t="s">
        <v>193</v>
      </c>
      <c r="Q104">
        <v>1</v>
      </c>
      <c r="Y104">
        <v>71.53</v>
      </c>
      <c r="AA104">
        <v>0</v>
      </c>
      <c r="AB104">
        <v>0</v>
      </c>
      <c r="AC104">
        <v>0</v>
      </c>
      <c r="AD104">
        <v>9.02</v>
      </c>
      <c r="AN104">
        <v>0</v>
      </c>
      <c r="AO104">
        <v>1</v>
      </c>
      <c r="AP104">
        <v>1</v>
      </c>
      <c r="AQ104">
        <v>0</v>
      </c>
      <c r="AR104">
        <v>0</v>
      </c>
      <c r="AT104">
        <v>62.2</v>
      </c>
      <c r="AU104" t="s">
        <v>21</v>
      </c>
      <c r="AV104">
        <v>1</v>
      </c>
      <c r="AW104">
        <v>2</v>
      </c>
      <c r="AX104">
        <v>11092785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</row>
    <row r="105" spans="1:75" ht="12.75">
      <c r="A105">
        <f>ROW(Source!A35)</f>
        <v>35</v>
      </c>
      <c r="B105">
        <v>11092775</v>
      </c>
      <c r="C105">
        <v>11092773</v>
      </c>
      <c r="D105">
        <v>121548</v>
      </c>
      <c r="E105">
        <v>1</v>
      </c>
      <c r="F105">
        <v>1</v>
      </c>
      <c r="G105">
        <v>1</v>
      </c>
      <c r="H105">
        <v>1</v>
      </c>
      <c r="I105" t="s">
        <v>27</v>
      </c>
      <c r="K105" t="s">
        <v>194</v>
      </c>
      <c r="L105">
        <v>608254</v>
      </c>
      <c r="N105">
        <v>1013</v>
      </c>
      <c r="O105" t="s">
        <v>195</v>
      </c>
      <c r="P105" t="s">
        <v>195</v>
      </c>
      <c r="Q105">
        <v>1</v>
      </c>
      <c r="Y105">
        <v>4.35</v>
      </c>
      <c r="AA105">
        <v>0</v>
      </c>
      <c r="AB105">
        <v>0</v>
      </c>
      <c r="AC105">
        <v>0</v>
      </c>
      <c r="AD105">
        <v>0</v>
      </c>
      <c r="AN105">
        <v>0</v>
      </c>
      <c r="AO105">
        <v>1</v>
      </c>
      <c r="AP105">
        <v>1</v>
      </c>
      <c r="AQ105">
        <v>0</v>
      </c>
      <c r="AR105">
        <v>0</v>
      </c>
      <c r="AT105">
        <v>3.48</v>
      </c>
      <c r="AU105" t="s">
        <v>20</v>
      </c>
      <c r="AV105">
        <v>2</v>
      </c>
      <c r="AW105">
        <v>2</v>
      </c>
      <c r="AX105">
        <v>11092786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</row>
    <row r="106" spans="1:75" ht="12.75">
      <c r="A106">
        <f>ROW(Source!A35)</f>
        <v>35</v>
      </c>
      <c r="B106">
        <v>11092776</v>
      </c>
      <c r="C106">
        <v>11092773</v>
      </c>
      <c r="D106">
        <v>1466783</v>
      </c>
      <c r="E106">
        <v>1</v>
      </c>
      <c r="F106">
        <v>1</v>
      </c>
      <c r="G106">
        <v>1</v>
      </c>
      <c r="H106">
        <v>2</v>
      </c>
      <c r="I106" t="s">
        <v>392</v>
      </c>
      <c r="J106" t="s">
        <v>221</v>
      </c>
      <c r="K106" t="s">
        <v>393</v>
      </c>
      <c r="L106">
        <v>1480</v>
      </c>
      <c r="N106">
        <v>1013</v>
      </c>
      <c r="O106" t="s">
        <v>203</v>
      </c>
      <c r="P106" t="s">
        <v>204</v>
      </c>
      <c r="Q106">
        <v>1</v>
      </c>
      <c r="Y106">
        <v>2.175</v>
      </c>
      <c r="AA106">
        <v>0</v>
      </c>
      <c r="AB106">
        <v>134.65</v>
      </c>
      <c r="AC106">
        <v>13.5</v>
      </c>
      <c r="AD106">
        <v>0</v>
      </c>
      <c r="AN106">
        <v>0</v>
      </c>
      <c r="AO106">
        <v>1</v>
      </c>
      <c r="AP106">
        <v>1</v>
      </c>
      <c r="AQ106">
        <v>0</v>
      </c>
      <c r="AR106">
        <v>0</v>
      </c>
      <c r="AT106">
        <v>1.74</v>
      </c>
      <c r="AU106" t="s">
        <v>20</v>
      </c>
      <c r="AV106">
        <v>0</v>
      </c>
      <c r="AW106">
        <v>2</v>
      </c>
      <c r="AX106">
        <v>11092787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</row>
    <row r="107" spans="1:75" ht="12.75">
      <c r="A107">
        <f>ROW(Source!A35)</f>
        <v>35</v>
      </c>
      <c r="B107">
        <v>11092777</v>
      </c>
      <c r="C107">
        <v>11092773</v>
      </c>
      <c r="D107">
        <v>1467385</v>
      </c>
      <c r="E107">
        <v>1</v>
      </c>
      <c r="F107">
        <v>1</v>
      </c>
      <c r="G107">
        <v>1</v>
      </c>
      <c r="H107">
        <v>2</v>
      </c>
      <c r="I107" t="s">
        <v>406</v>
      </c>
      <c r="J107" t="s">
        <v>407</v>
      </c>
      <c r="K107" t="s">
        <v>408</v>
      </c>
      <c r="L107">
        <v>1480</v>
      </c>
      <c r="N107">
        <v>1013</v>
      </c>
      <c r="O107" t="s">
        <v>203</v>
      </c>
      <c r="P107" t="s">
        <v>204</v>
      </c>
      <c r="Q107">
        <v>1</v>
      </c>
      <c r="Y107">
        <v>18.875</v>
      </c>
      <c r="AA107">
        <v>0</v>
      </c>
      <c r="AB107">
        <v>8.1</v>
      </c>
      <c r="AC107">
        <v>0</v>
      </c>
      <c r="AD107">
        <v>0</v>
      </c>
      <c r="AN107">
        <v>0</v>
      </c>
      <c r="AO107">
        <v>1</v>
      </c>
      <c r="AP107">
        <v>1</v>
      </c>
      <c r="AQ107">
        <v>0</v>
      </c>
      <c r="AR107">
        <v>0</v>
      </c>
      <c r="AT107">
        <v>15.1</v>
      </c>
      <c r="AU107" t="s">
        <v>20</v>
      </c>
      <c r="AV107">
        <v>0</v>
      </c>
      <c r="AW107">
        <v>2</v>
      </c>
      <c r="AX107">
        <v>11092788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</row>
    <row r="108" spans="1:75" ht="12.75">
      <c r="A108">
        <f>ROW(Source!A35)</f>
        <v>35</v>
      </c>
      <c r="B108">
        <v>11092778</v>
      </c>
      <c r="C108">
        <v>11092773</v>
      </c>
      <c r="D108">
        <v>1471982</v>
      </c>
      <c r="E108">
        <v>1</v>
      </c>
      <c r="F108">
        <v>1</v>
      </c>
      <c r="G108">
        <v>1</v>
      </c>
      <c r="H108">
        <v>2</v>
      </c>
      <c r="I108" t="s">
        <v>394</v>
      </c>
      <c r="J108" t="s">
        <v>395</v>
      </c>
      <c r="K108" t="s">
        <v>396</v>
      </c>
      <c r="L108">
        <v>1480</v>
      </c>
      <c r="N108">
        <v>1013</v>
      </c>
      <c r="O108" t="s">
        <v>203</v>
      </c>
      <c r="P108" t="s">
        <v>204</v>
      </c>
      <c r="Q108">
        <v>1</v>
      </c>
      <c r="Y108">
        <v>2.175</v>
      </c>
      <c r="AA108">
        <v>0</v>
      </c>
      <c r="AB108">
        <v>107.3</v>
      </c>
      <c r="AC108">
        <v>0</v>
      </c>
      <c r="AD108">
        <v>0</v>
      </c>
      <c r="AN108">
        <v>0</v>
      </c>
      <c r="AO108">
        <v>1</v>
      </c>
      <c r="AP108">
        <v>1</v>
      </c>
      <c r="AQ108">
        <v>0</v>
      </c>
      <c r="AR108">
        <v>0</v>
      </c>
      <c r="AT108">
        <v>1.74</v>
      </c>
      <c r="AU108" t="s">
        <v>20</v>
      </c>
      <c r="AV108">
        <v>0</v>
      </c>
      <c r="AW108">
        <v>2</v>
      </c>
      <c r="AX108">
        <v>11092789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</row>
    <row r="109" spans="1:75" ht="12.75">
      <c r="A109">
        <f>ROW(Source!A35)</f>
        <v>35</v>
      </c>
      <c r="B109">
        <v>11092779</v>
      </c>
      <c r="C109">
        <v>11092773</v>
      </c>
      <c r="D109">
        <v>1403020</v>
      </c>
      <c r="E109">
        <v>1</v>
      </c>
      <c r="F109">
        <v>1</v>
      </c>
      <c r="G109">
        <v>1</v>
      </c>
      <c r="H109">
        <v>3</v>
      </c>
      <c r="I109" t="s">
        <v>409</v>
      </c>
      <c r="J109" t="s">
        <v>410</v>
      </c>
      <c r="K109" t="s">
        <v>411</v>
      </c>
      <c r="L109">
        <v>1348</v>
      </c>
      <c r="N109">
        <v>1009</v>
      </c>
      <c r="O109" t="s">
        <v>95</v>
      </c>
      <c r="P109" t="s">
        <v>95</v>
      </c>
      <c r="Q109">
        <v>1000</v>
      </c>
      <c r="Y109">
        <v>0.18</v>
      </c>
      <c r="AA109">
        <v>480</v>
      </c>
      <c r="AB109">
        <v>0</v>
      </c>
      <c r="AC109">
        <v>0</v>
      </c>
      <c r="AD109">
        <v>0</v>
      </c>
      <c r="AN109">
        <v>0</v>
      </c>
      <c r="AO109">
        <v>1</v>
      </c>
      <c r="AP109">
        <v>1</v>
      </c>
      <c r="AQ109">
        <v>0</v>
      </c>
      <c r="AR109">
        <v>0</v>
      </c>
      <c r="AT109">
        <v>0.18</v>
      </c>
      <c r="AV109">
        <v>0</v>
      </c>
      <c r="AW109">
        <v>2</v>
      </c>
      <c r="AX109">
        <v>11092790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</row>
    <row r="110" spans="1:75" ht="12.75">
      <c r="A110">
        <f>ROW(Source!A35)</f>
        <v>35</v>
      </c>
      <c r="B110">
        <v>11092780</v>
      </c>
      <c r="C110">
        <v>11092773</v>
      </c>
      <c r="D110">
        <v>1404368</v>
      </c>
      <c r="E110">
        <v>1</v>
      </c>
      <c r="F110">
        <v>1</v>
      </c>
      <c r="G110">
        <v>1</v>
      </c>
      <c r="H110">
        <v>3</v>
      </c>
      <c r="I110" t="s">
        <v>412</v>
      </c>
      <c r="J110" t="s">
        <v>413</v>
      </c>
      <c r="K110" t="s">
        <v>414</v>
      </c>
      <c r="L110">
        <v>1346</v>
      </c>
      <c r="N110">
        <v>1009</v>
      </c>
      <c r="O110" t="s">
        <v>245</v>
      </c>
      <c r="P110" t="s">
        <v>245</v>
      </c>
      <c r="Q110">
        <v>1</v>
      </c>
      <c r="Y110">
        <v>4.2</v>
      </c>
      <c r="AA110">
        <v>14.3</v>
      </c>
      <c r="AB110">
        <v>0</v>
      </c>
      <c r="AC110">
        <v>0</v>
      </c>
      <c r="AD110">
        <v>0</v>
      </c>
      <c r="AN110">
        <v>0</v>
      </c>
      <c r="AO110">
        <v>1</v>
      </c>
      <c r="AP110">
        <v>1</v>
      </c>
      <c r="AQ110">
        <v>0</v>
      </c>
      <c r="AR110">
        <v>0</v>
      </c>
      <c r="AT110">
        <v>4.2</v>
      </c>
      <c r="AV110">
        <v>0</v>
      </c>
      <c r="AW110">
        <v>2</v>
      </c>
      <c r="AX110">
        <v>11092791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</row>
    <row r="111" spans="1:75" ht="12.75">
      <c r="A111">
        <f>ROW(Source!A35)</f>
        <v>35</v>
      </c>
      <c r="B111">
        <v>11092781</v>
      </c>
      <c r="C111">
        <v>11092773</v>
      </c>
      <c r="D111">
        <v>1404489</v>
      </c>
      <c r="E111">
        <v>1</v>
      </c>
      <c r="F111">
        <v>1</v>
      </c>
      <c r="G111">
        <v>1</v>
      </c>
      <c r="H111">
        <v>3</v>
      </c>
      <c r="I111" t="s">
        <v>403</v>
      </c>
      <c r="J111" t="s">
        <v>404</v>
      </c>
      <c r="K111" t="s">
        <v>405</v>
      </c>
      <c r="L111">
        <v>1346</v>
      </c>
      <c r="N111">
        <v>1009</v>
      </c>
      <c r="O111" t="s">
        <v>245</v>
      </c>
      <c r="P111" t="s">
        <v>245</v>
      </c>
      <c r="Q111">
        <v>1</v>
      </c>
      <c r="Y111">
        <v>27</v>
      </c>
      <c r="AA111">
        <v>9.04</v>
      </c>
      <c r="AB111">
        <v>0</v>
      </c>
      <c r="AC111">
        <v>0</v>
      </c>
      <c r="AD111">
        <v>0</v>
      </c>
      <c r="AN111">
        <v>0</v>
      </c>
      <c r="AO111">
        <v>1</v>
      </c>
      <c r="AP111">
        <v>1</v>
      </c>
      <c r="AQ111">
        <v>0</v>
      </c>
      <c r="AR111">
        <v>0</v>
      </c>
      <c r="AT111">
        <v>27</v>
      </c>
      <c r="AV111">
        <v>0</v>
      </c>
      <c r="AW111">
        <v>2</v>
      </c>
      <c r="AX111">
        <v>11092792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</row>
    <row r="112" spans="1:75" ht="12.75">
      <c r="A112">
        <f>ROW(Source!A35)</f>
        <v>35</v>
      </c>
      <c r="B112">
        <v>11092782</v>
      </c>
      <c r="C112">
        <v>11092773</v>
      </c>
      <c r="D112">
        <v>1405111</v>
      </c>
      <c r="E112">
        <v>1</v>
      </c>
      <c r="F112">
        <v>1</v>
      </c>
      <c r="G112">
        <v>1</v>
      </c>
      <c r="H112">
        <v>3</v>
      </c>
      <c r="I112" t="s">
        <v>415</v>
      </c>
      <c r="J112" t="s">
        <v>416</v>
      </c>
      <c r="K112" t="s">
        <v>417</v>
      </c>
      <c r="L112">
        <v>1355</v>
      </c>
      <c r="N112">
        <v>1010</v>
      </c>
      <c r="O112" t="s">
        <v>138</v>
      </c>
      <c r="P112" t="s">
        <v>138</v>
      </c>
      <c r="Q112">
        <v>100</v>
      </c>
      <c r="Y112">
        <v>0.8</v>
      </c>
      <c r="AA112">
        <v>110</v>
      </c>
      <c r="AB112">
        <v>0</v>
      </c>
      <c r="AC112">
        <v>0</v>
      </c>
      <c r="AD112">
        <v>0</v>
      </c>
      <c r="AN112">
        <v>0</v>
      </c>
      <c r="AO112">
        <v>1</v>
      </c>
      <c r="AP112">
        <v>1</v>
      </c>
      <c r="AQ112">
        <v>0</v>
      </c>
      <c r="AR112">
        <v>0</v>
      </c>
      <c r="AT112">
        <v>0.8</v>
      </c>
      <c r="AV112">
        <v>0</v>
      </c>
      <c r="AW112">
        <v>2</v>
      </c>
      <c r="AX112">
        <v>11092793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</row>
    <row r="113" spans="1:75" ht="12.75">
      <c r="A113">
        <f>ROW(Source!A35)</f>
        <v>35</v>
      </c>
      <c r="B113">
        <v>11092783</v>
      </c>
      <c r="C113">
        <v>11092773</v>
      </c>
      <c r="D113">
        <v>1423458</v>
      </c>
      <c r="E113">
        <v>1</v>
      </c>
      <c r="F113">
        <v>1</v>
      </c>
      <c r="G113">
        <v>1</v>
      </c>
      <c r="H113">
        <v>3</v>
      </c>
      <c r="I113" t="s">
        <v>418</v>
      </c>
      <c r="J113" t="s">
        <v>419</v>
      </c>
      <c r="K113" t="s">
        <v>420</v>
      </c>
      <c r="L113">
        <v>1348</v>
      </c>
      <c r="N113">
        <v>1009</v>
      </c>
      <c r="O113" t="s">
        <v>95</v>
      </c>
      <c r="P113" t="s">
        <v>95</v>
      </c>
      <c r="Q113">
        <v>1000</v>
      </c>
      <c r="Y113">
        <v>1</v>
      </c>
      <c r="AA113">
        <v>11500</v>
      </c>
      <c r="AB113">
        <v>0</v>
      </c>
      <c r="AC113">
        <v>0</v>
      </c>
      <c r="AD113">
        <v>0</v>
      </c>
      <c r="AN113">
        <v>0</v>
      </c>
      <c r="AO113">
        <v>1</v>
      </c>
      <c r="AP113">
        <v>1</v>
      </c>
      <c r="AQ113">
        <v>0</v>
      </c>
      <c r="AR113">
        <v>0</v>
      </c>
      <c r="AT113">
        <v>1</v>
      </c>
      <c r="AV113">
        <v>0</v>
      </c>
      <c r="AW113">
        <v>2</v>
      </c>
      <c r="AX113">
        <v>11092794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</row>
    <row r="114" spans="1:75" ht="12.75">
      <c r="A114">
        <f>ROW(Source!A35)</f>
        <v>35</v>
      </c>
      <c r="B114">
        <v>11092784</v>
      </c>
      <c r="C114">
        <v>11092773</v>
      </c>
      <c r="D114">
        <v>1437717</v>
      </c>
      <c r="E114">
        <v>1</v>
      </c>
      <c r="F114">
        <v>1</v>
      </c>
      <c r="G114">
        <v>1</v>
      </c>
      <c r="H114">
        <v>3</v>
      </c>
      <c r="I114" t="s">
        <v>421</v>
      </c>
      <c r="J114" t="s">
        <v>422</v>
      </c>
      <c r="K114" t="s">
        <v>423</v>
      </c>
      <c r="L114">
        <v>1339</v>
      </c>
      <c r="N114">
        <v>1007</v>
      </c>
      <c r="O114" t="s">
        <v>211</v>
      </c>
      <c r="P114" t="s">
        <v>211</v>
      </c>
      <c r="Q114">
        <v>1</v>
      </c>
      <c r="Y114">
        <v>0.15</v>
      </c>
      <c r="AA114">
        <v>59.99</v>
      </c>
      <c r="AB114">
        <v>0</v>
      </c>
      <c r="AC114">
        <v>0</v>
      </c>
      <c r="AD114">
        <v>0</v>
      </c>
      <c r="AN114">
        <v>0</v>
      </c>
      <c r="AO114">
        <v>1</v>
      </c>
      <c r="AP114">
        <v>1</v>
      </c>
      <c r="AQ114">
        <v>0</v>
      </c>
      <c r="AR114">
        <v>0</v>
      </c>
      <c r="AT114">
        <v>0.15</v>
      </c>
      <c r="AV114">
        <v>0</v>
      </c>
      <c r="AW114">
        <v>2</v>
      </c>
      <c r="AX114">
        <v>11092795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</row>
    <row r="115" spans="1:75" ht="12.75">
      <c r="A115">
        <f>ROW(Source!A37)</f>
        <v>37</v>
      </c>
      <c r="B115">
        <v>11092818</v>
      </c>
      <c r="C115">
        <v>11092817</v>
      </c>
      <c r="D115">
        <v>121645</v>
      </c>
      <c r="E115">
        <v>1</v>
      </c>
      <c r="F115">
        <v>1</v>
      </c>
      <c r="G115">
        <v>1</v>
      </c>
      <c r="H115">
        <v>1</v>
      </c>
      <c r="I115" t="s">
        <v>295</v>
      </c>
      <c r="K115" t="s">
        <v>296</v>
      </c>
      <c r="L115">
        <v>1369</v>
      </c>
      <c r="N115">
        <v>1013</v>
      </c>
      <c r="O115" t="s">
        <v>193</v>
      </c>
      <c r="P115" t="s">
        <v>193</v>
      </c>
      <c r="Q115">
        <v>1</v>
      </c>
      <c r="Y115">
        <v>42.262499999999996</v>
      </c>
      <c r="AA115">
        <v>0</v>
      </c>
      <c r="AB115">
        <v>0</v>
      </c>
      <c r="AC115">
        <v>0</v>
      </c>
      <c r="AD115">
        <v>9.02</v>
      </c>
      <c r="AN115">
        <v>0</v>
      </c>
      <c r="AO115">
        <v>1</v>
      </c>
      <c r="AP115">
        <v>1</v>
      </c>
      <c r="AQ115">
        <v>0</v>
      </c>
      <c r="AR115">
        <v>0</v>
      </c>
      <c r="AT115">
        <v>52.5</v>
      </c>
      <c r="AU115" t="s">
        <v>106</v>
      </c>
      <c r="AV115">
        <v>1</v>
      </c>
      <c r="AW115">
        <v>2</v>
      </c>
      <c r="AX115">
        <v>11092832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</row>
    <row r="116" spans="1:75" ht="12.75">
      <c r="A116">
        <f>ROW(Source!A37)</f>
        <v>37</v>
      </c>
      <c r="B116">
        <v>11092819</v>
      </c>
      <c r="C116">
        <v>11092817</v>
      </c>
      <c r="D116">
        <v>121548</v>
      </c>
      <c r="E116">
        <v>1</v>
      </c>
      <c r="F116">
        <v>1</v>
      </c>
      <c r="G116">
        <v>1</v>
      </c>
      <c r="H116">
        <v>1</v>
      </c>
      <c r="I116" t="s">
        <v>27</v>
      </c>
      <c r="K116" t="s">
        <v>194</v>
      </c>
      <c r="L116">
        <v>608254</v>
      </c>
      <c r="N116">
        <v>1013</v>
      </c>
      <c r="O116" t="s">
        <v>195</v>
      </c>
      <c r="P116" t="s">
        <v>195</v>
      </c>
      <c r="Q116">
        <v>1</v>
      </c>
      <c r="Y116">
        <v>5.36375</v>
      </c>
      <c r="AA116">
        <v>0</v>
      </c>
      <c r="AB116">
        <v>0</v>
      </c>
      <c r="AC116">
        <v>0</v>
      </c>
      <c r="AD116">
        <v>0</v>
      </c>
      <c r="AN116">
        <v>0</v>
      </c>
      <c r="AO116">
        <v>1</v>
      </c>
      <c r="AP116">
        <v>1</v>
      </c>
      <c r="AQ116">
        <v>0</v>
      </c>
      <c r="AR116">
        <v>0</v>
      </c>
      <c r="AT116">
        <v>6.13</v>
      </c>
      <c r="AU116" t="s">
        <v>105</v>
      </c>
      <c r="AV116">
        <v>2</v>
      </c>
      <c r="AW116">
        <v>2</v>
      </c>
      <c r="AX116">
        <v>11092833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</row>
    <row r="117" spans="1:75" ht="12.75">
      <c r="A117">
        <f>ROW(Source!A37)</f>
        <v>37</v>
      </c>
      <c r="B117">
        <v>11092820</v>
      </c>
      <c r="C117">
        <v>11092817</v>
      </c>
      <c r="D117">
        <v>1466783</v>
      </c>
      <c r="E117">
        <v>1</v>
      </c>
      <c r="F117">
        <v>1</v>
      </c>
      <c r="G117">
        <v>1</v>
      </c>
      <c r="H117">
        <v>2</v>
      </c>
      <c r="I117" t="s">
        <v>392</v>
      </c>
      <c r="J117" t="s">
        <v>221</v>
      </c>
      <c r="K117" t="s">
        <v>393</v>
      </c>
      <c r="L117">
        <v>1480</v>
      </c>
      <c r="N117">
        <v>1013</v>
      </c>
      <c r="O117" t="s">
        <v>203</v>
      </c>
      <c r="P117" t="s">
        <v>204</v>
      </c>
      <c r="Q117">
        <v>1</v>
      </c>
      <c r="Y117">
        <v>0.1925</v>
      </c>
      <c r="AA117">
        <v>0</v>
      </c>
      <c r="AB117">
        <v>134.65</v>
      </c>
      <c r="AC117">
        <v>13.5</v>
      </c>
      <c r="AD117">
        <v>0</v>
      </c>
      <c r="AN117">
        <v>0</v>
      </c>
      <c r="AO117">
        <v>1</v>
      </c>
      <c r="AP117">
        <v>1</v>
      </c>
      <c r="AQ117">
        <v>0</v>
      </c>
      <c r="AR117">
        <v>0</v>
      </c>
      <c r="AT117">
        <v>0.22</v>
      </c>
      <c r="AU117" t="s">
        <v>105</v>
      </c>
      <c r="AV117">
        <v>0</v>
      </c>
      <c r="AW117">
        <v>2</v>
      </c>
      <c r="AX117">
        <v>11092834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</row>
    <row r="118" spans="1:75" ht="12.75">
      <c r="A118">
        <f>ROW(Source!A37)</f>
        <v>37</v>
      </c>
      <c r="B118">
        <v>11092821</v>
      </c>
      <c r="C118">
        <v>11092817</v>
      </c>
      <c r="D118">
        <v>1467385</v>
      </c>
      <c r="E118">
        <v>1</v>
      </c>
      <c r="F118">
        <v>1</v>
      </c>
      <c r="G118">
        <v>1</v>
      </c>
      <c r="H118">
        <v>2</v>
      </c>
      <c r="I118" t="s">
        <v>406</v>
      </c>
      <c r="J118" t="s">
        <v>407</v>
      </c>
      <c r="K118" t="s">
        <v>408</v>
      </c>
      <c r="L118">
        <v>1480</v>
      </c>
      <c r="N118">
        <v>1013</v>
      </c>
      <c r="O118" t="s">
        <v>203</v>
      </c>
      <c r="P118" t="s">
        <v>204</v>
      </c>
      <c r="Q118">
        <v>1</v>
      </c>
      <c r="Y118">
        <v>1.715</v>
      </c>
      <c r="AA118">
        <v>0</v>
      </c>
      <c r="AB118">
        <v>8.1</v>
      </c>
      <c r="AC118">
        <v>0</v>
      </c>
      <c r="AD118">
        <v>0</v>
      </c>
      <c r="AN118">
        <v>0</v>
      </c>
      <c r="AO118">
        <v>1</v>
      </c>
      <c r="AP118">
        <v>1</v>
      </c>
      <c r="AQ118">
        <v>0</v>
      </c>
      <c r="AR118">
        <v>0</v>
      </c>
      <c r="AT118">
        <v>1.96</v>
      </c>
      <c r="AU118" t="s">
        <v>105</v>
      </c>
      <c r="AV118">
        <v>0</v>
      </c>
      <c r="AW118">
        <v>2</v>
      </c>
      <c r="AX118">
        <v>11092835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</row>
    <row r="119" spans="1:75" ht="12.75">
      <c r="A119">
        <f>ROW(Source!A37)</f>
        <v>37</v>
      </c>
      <c r="B119">
        <v>11092822</v>
      </c>
      <c r="C119">
        <v>11092817</v>
      </c>
      <c r="D119">
        <v>1471112</v>
      </c>
      <c r="E119">
        <v>1</v>
      </c>
      <c r="F119">
        <v>1</v>
      </c>
      <c r="G119">
        <v>1</v>
      </c>
      <c r="H119">
        <v>2</v>
      </c>
      <c r="I119" t="s">
        <v>424</v>
      </c>
      <c r="J119" t="s">
        <v>425</v>
      </c>
      <c r="K119" t="s">
        <v>426</v>
      </c>
      <c r="L119">
        <v>1480</v>
      </c>
      <c r="N119">
        <v>1013</v>
      </c>
      <c r="O119" t="s">
        <v>203</v>
      </c>
      <c r="P119" t="s">
        <v>204</v>
      </c>
      <c r="Q119">
        <v>1</v>
      </c>
      <c r="Y119">
        <v>0.875</v>
      </c>
      <c r="AA119">
        <v>0</v>
      </c>
      <c r="AB119">
        <v>2.36</v>
      </c>
      <c r="AC119">
        <v>0</v>
      </c>
      <c r="AD119">
        <v>0</v>
      </c>
      <c r="AN119">
        <v>0</v>
      </c>
      <c r="AO119">
        <v>1</v>
      </c>
      <c r="AP119">
        <v>1</v>
      </c>
      <c r="AQ119">
        <v>0</v>
      </c>
      <c r="AR119">
        <v>0</v>
      </c>
      <c r="AT119">
        <v>1</v>
      </c>
      <c r="AU119" t="s">
        <v>105</v>
      </c>
      <c r="AV119">
        <v>0</v>
      </c>
      <c r="AW119">
        <v>2</v>
      </c>
      <c r="AX119">
        <v>11092836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</row>
    <row r="120" spans="1:75" ht="12.75">
      <c r="A120">
        <f>ROW(Source!A37)</f>
        <v>37</v>
      </c>
      <c r="B120">
        <v>11092823</v>
      </c>
      <c r="C120">
        <v>11092817</v>
      </c>
      <c r="D120">
        <v>1471504</v>
      </c>
      <c r="E120">
        <v>1</v>
      </c>
      <c r="F120">
        <v>1</v>
      </c>
      <c r="G120">
        <v>1</v>
      </c>
      <c r="H120">
        <v>2</v>
      </c>
      <c r="I120" t="s">
        <v>427</v>
      </c>
      <c r="J120" t="s">
        <v>428</v>
      </c>
      <c r="K120" t="s">
        <v>429</v>
      </c>
      <c r="L120">
        <v>1368</v>
      </c>
      <c r="N120">
        <v>1011</v>
      </c>
      <c r="O120" t="s">
        <v>199</v>
      </c>
      <c r="P120" t="s">
        <v>199</v>
      </c>
      <c r="Q120">
        <v>1</v>
      </c>
      <c r="Y120">
        <v>4.97875</v>
      </c>
      <c r="AA120">
        <v>0</v>
      </c>
      <c r="AB120">
        <v>15.24</v>
      </c>
      <c r="AC120">
        <v>10.06</v>
      </c>
      <c r="AD120">
        <v>0</v>
      </c>
      <c r="AN120">
        <v>0</v>
      </c>
      <c r="AO120">
        <v>1</v>
      </c>
      <c r="AP120">
        <v>1</v>
      </c>
      <c r="AQ120">
        <v>0</v>
      </c>
      <c r="AR120">
        <v>0</v>
      </c>
      <c r="AT120">
        <v>5.69</v>
      </c>
      <c r="AU120" t="s">
        <v>105</v>
      </c>
      <c r="AV120">
        <v>0</v>
      </c>
      <c r="AW120">
        <v>2</v>
      </c>
      <c r="AX120">
        <v>11092837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</row>
    <row r="121" spans="1:75" ht="12.75">
      <c r="A121">
        <f>ROW(Source!A37)</f>
        <v>37</v>
      </c>
      <c r="B121">
        <v>11092824</v>
      </c>
      <c r="C121">
        <v>11092817</v>
      </c>
      <c r="D121">
        <v>1471982</v>
      </c>
      <c r="E121">
        <v>1</v>
      </c>
      <c r="F121">
        <v>1</v>
      </c>
      <c r="G121">
        <v>1</v>
      </c>
      <c r="H121">
        <v>2</v>
      </c>
      <c r="I121" t="s">
        <v>394</v>
      </c>
      <c r="J121" t="s">
        <v>395</v>
      </c>
      <c r="K121" t="s">
        <v>396</v>
      </c>
      <c r="L121">
        <v>1480</v>
      </c>
      <c r="N121">
        <v>1013</v>
      </c>
      <c r="O121" t="s">
        <v>203</v>
      </c>
      <c r="P121" t="s">
        <v>204</v>
      </c>
      <c r="Q121">
        <v>1</v>
      </c>
      <c r="Y121">
        <v>0.1925</v>
      </c>
      <c r="AA121">
        <v>0</v>
      </c>
      <c r="AB121">
        <v>107.3</v>
      </c>
      <c r="AC121">
        <v>0</v>
      </c>
      <c r="AD121">
        <v>0</v>
      </c>
      <c r="AN121">
        <v>0</v>
      </c>
      <c r="AO121">
        <v>1</v>
      </c>
      <c r="AP121">
        <v>1</v>
      </c>
      <c r="AQ121">
        <v>0</v>
      </c>
      <c r="AR121">
        <v>0</v>
      </c>
      <c r="AT121">
        <v>0.22</v>
      </c>
      <c r="AU121" t="s">
        <v>105</v>
      </c>
      <c r="AV121">
        <v>0</v>
      </c>
      <c r="AW121">
        <v>2</v>
      </c>
      <c r="AX121">
        <v>11092838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</row>
    <row r="122" spans="1:75" ht="12.75">
      <c r="A122">
        <f>ROW(Source!A37)</f>
        <v>37</v>
      </c>
      <c r="B122">
        <v>11092825</v>
      </c>
      <c r="C122">
        <v>11092817</v>
      </c>
      <c r="D122">
        <v>1404489</v>
      </c>
      <c r="E122">
        <v>1</v>
      </c>
      <c r="F122">
        <v>1</v>
      </c>
      <c r="G122">
        <v>1</v>
      </c>
      <c r="H122">
        <v>3</v>
      </c>
      <c r="I122" t="s">
        <v>403</v>
      </c>
      <c r="J122" t="s">
        <v>404</v>
      </c>
      <c r="K122" t="s">
        <v>405</v>
      </c>
      <c r="L122">
        <v>1346</v>
      </c>
      <c r="N122">
        <v>1009</v>
      </c>
      <c r="O122" t="s">
        <v>245</v>
      </c>
      <c r="P122" t="s">
        <v>245</v>
      </c>
      <c r="Q122">
        <v>1</v>
      </c>
      <c r="Y122">
        <v>0</v>
      </c>
      <c r="AA122">
        <v>9.04</v>
      </c>
      <c r="AB122">
        <v>0</v>
      </c>
      <c r="AC122">
        <v>0</v>
      </c>
      <c r="AD122">
        <v>0</v>
      </c>
      <c r="AN122">
        <v>0</v>
      </c>
      <c r="AO122">
        <v>1</v>
      </c>
      <c r="AP122">
        <v>1</v>
      </c>
      <c r="AQ122">
        <v>0</v>
      </c>
      <c r="AR122">
        <v>0</v>
      </c>
      <c r="AT122">
        <v>2.88</v>
      </c>
      <c r="AU122" t="s">
        <v>104</v>
      </c>
      <c r="AV122">
        <v>0</v>
      </c>
      <c r="AW122">
        <v>2</v>
      </c>
      <c r="AX122">
        <v>11092839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</row>
    <row r="123" spans="1:75" ht="12.75">
      <c r="A123">
        <f>ROW(Source!A37)</f>
        <v>37</v>
      </c>
      <c r="B123">
        <v>11092826</v>
      </c>
      <c r="C123">
        <v>11092817</v>
      </c>
      <c r="D123">
        <v>1405803</v>
      </c>
      <c r="E123">
        <v>1</v>
      </c>
      <c r="F123">
        <v>1</v>
      </c>
      <c r="G123">
        <v>1</v>
      </c>
      <c r="H123">
        <v>3</v>
      </c>
      <c r="I123" t="s">
        <v>430</v>
      </c>
      <c r="J123" t="s">
        <v>431</v>
      </c>
      <c r="K123" t="s">
        <v>432</v>
      </c>
      <c r="L123">
        <v>1346</v>
      </c>
      <c r="N123">
        <v>1009</v>
      </c>
      <c r="O123" t="s">
        <v>245</v>
      </c>
      <c r="P123" t="s">
        <v>245</v>
      </c>
      <c r="Q123">
        <v>1</v>
      </c>
      <c r="Y123">
        <v>0</v>
      </c>
      <c r="AA123">
        <v>28.6</v>
      </c>
      <c r="AB123">
        <v>0</v>
      </c>
      <c r="AC123">
        <v>0</v>
      </c>
      <c r="AD123">
        <v>0</v>
      </c>
      <c r="AN123">
        <v>0</v>
      </c>
      <c r="AO123">
        <v>1</v>
      </c>
      <c r="AP123">
        <v>1</v>
      </c>
      <c r="AQ123">
        <v>0</v>
      </c>
      <c r="AR123">
        <v>0</v>
      </c>
      <c r="AT123">
        <v>1.74</v>
      </c>
      <c r="AU123" t="s">
        <v>104</v>
      </c>
      <c r="AV123">
        <v>0</v>
      </c>
      <c r="AW123">
        <v>2</v>
      </c>
      <c r="AX123">
        <v>11092840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</row>
    <row r="124" spans="1:75" ht="12.75">
      <c r="A124">
        <f>ROW(Source!A37)</f>
        <v>37</v>
      </c>
      <c r="B124">
        <v>11092827</v>
      </c>
      <c r="C124">
        <v>11092817</v>
      </c>
      <c r="D124">
        <v>1405938</v>
      </c>
      <c r="E124">
        <v>1</v>
      </c>
      <c r="F124">
        <v>1</v>
      </c>
      <c r="G124">
        <v>1</v>
      </c>
      <c r="H124">
        <v>3</v>
      </c>
      <c r="I124" t="s">
        <v>433</v>
      </c>
      <c r="J124" t="s">
        <v>434</v>
      </c>
      <c r="K124" t="s">
        <v>435</v>
      </c>
      <c r="L124">
        <v>1348</v>
      </c>
      <c r="N124">
        <v>1009</v>
      </c>
      <c r="O124" t="s">
        <v>95</v>
      </c>
      <c r="P124" t="s">
        <v>95</v>
      </c>
      <c r="Q124">
        <v>1000</v>
      </c>
      <c r="Y124">
        <v>0</v>
      </c>
      <c r="AA124">
        <v>31600</v>
      </c>
      <c r="AB124">
        <v>0</v>
      </c>
      <c r="AC124">
        <v>0</v>
      </c>
      <c r="AD124">
        <v>0</v>
      </c>
      <c r="AN124">
        <v>0</v>
      </c>
      <c r="AO124">
        <v>1</v>
      </c>
      <c r="AP124">
        <v>1</v>
      </c>
      <c r="AQ124">
        <v>0</v>
      </c>
      <c r="AR124">
        <v>0</v>
      </c>
      <c r="AT124">
        <v>0.00012</v>
      </c>
      <c r="AU124" t="s">
        <v>104</v>
      </c>
      <c r="AV124">
        <v>0</v>
      </c>
      <c r="AW124">
        <v>2</v>
      </c>
      <c r="AX124">
        <v>11092841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</row>
    <row r="125" spans="1:75" ht="12.75">
      <c r="A125">
        <f>ROW(Source!A37)</f>
        <v>37</v>
      </c>
      <c r="B125">
        <v>11092828</v>
      </c>
      <c r="C125">
        <v>11092817</v>
      </c>
      <c r="D125">
        <v>1444364</v>
      </c>
      <c r="E125">
        <v>1</v>
      </c>
      <c r="F125">
        <v>1</v>
      </c>
      <c r="G125">
        <v>1</v>
      </c>
      <c r="H125">
        <v>3</v>
      </c>
      <c r="I125" t="s">
        <v>436</v>
      </c>
      <c r="J125" t="s">
        <v>437</v>
      </c>
      <c r="K125" t="s">
        <v>438</v>
      </c>
      <c r="L125">
        <v>1355</v>
      </c>
      <c r="N125">
        <v>1010</v>
      </c>
      <c r="O125" t="s">
        <v>138</v>
      </c>
      <c r="P125" t="s">
        <v>138</v>
      </c>
      <c r="Q125">
        <v>100</v>
      </c>
      <c r="Y125">
        <v>0</v>
      </c>
      <c r="AA125">
        <v>142.5</v>
      </c>
      <c r="AB125">
        <v>0</v>
      </c>
      <c r="AC125">
        <v>0</v>
      </c>
      <c r="AD125">
        <v>0</v>
      </c>
      <c r="AN125">
        <v>0</v>
      </c>
      <c r="AO125">
        <v>1</v>
      </c>
      <c r="AP125">
        <v>1</v>
      </c>
      <c r="AQ125">
        <v>0</v>
      </c>
      <c r="AR125">
        <v>0</v>
      </c>
      <c r="AT125">
        <v>0.102</v>
      </c>
      <c r="AU125" t="s">
        <v>104</v>
      </c>
      <c r="AV125">
        <v>0</v>
      </c>
      <c r="AW125">
        <v>2</v>
      </c>
      <c r="AX125">
        <v>11092842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</row>
    <row r="126" spans="1:75" ht="12.75">
      <c r="A126">
        <f>ROW(Source!A37)</f>
        <v>37</v>
      </c>
      <c r="B126">
        <v>11092829</v>
      </c>
      <c r="C126">
        <v>11092817</v>
      </c>
      <c r="D126">
        <v>1451978</v>
      </c>
      <c r="E126">
        <v>1</v>
      </c>
      <c r="F126">
        <v>1</v>
      </c>
      <c r="G126">
        <v>1</v>
      </c>
      <c r="H126">
        <v>3</v>
      </c>
      <c r="I126" t="s">
        <v>439</v>
      </c>
      <c r="J126" t="s">
        <v>440</v>
      </c>
      <c r="K126" t="s">
        <v>441</v>
      </c>
      <c r="L126">
        <v>1348</v>
      </c>
      <c r="N126">
        <v>1009</v>
      </c>
      <c r="O126" t="s">
        <v>95</v>
      </c>
      <c r="P126" t="s">
        <v>95</v>
      </c>
      <c r="Q126">
        <v>1000</v>
      </c>
      <c r="Y126">
        <v>0</v>
      </c>
      <c r="AA126">
        <v>55960</v>
      </c>
      <c r="AB126">
        <v>0</v>
      </c>
      <c r="AC126">
        <v>0</v>
      </c>
      <c r="AD126">
        <v>0</v>
      </c>
      <c r="AN126">
        <v>0</v>
      </c>
      <c r="AO126">
        <v>1</v>
      </c>
      <c r="AP126">
        <v>1</v>
      </c>
      <c r="AQ126">
        <v>0</v>
      </c>
      <c r="AR126">
        <v>0</v>
      </c>
      <c r="AT126">
        <v>6E-05</v>
      </c>
      <c r="AU126" t="s">
        <v>104</v>
      </c>
      <c r="AV126">
        <v>0</v>
      </c>
      <c r="AW126">
        <v>2</v>
      </c>
      <c r="AX126">
        <v>11092843</v>
      </c>
      <c r="AY126">
        <v>1</v>
      </c>
      <c r="AZ126">
        <v>0</v>
      </c>
      <c r="BA126">
        <v>126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</row>
    <row r="127" spans="1:75" ht="12.75">
      <c r="A127">
        <f>ROW(Source!A37)</f>
        <v>37</v>
      </c>
      <c r="B127">
        <v>11092830</v>
      </c>
      <c r="C127">
        <v>11092817</v>
      </c>
      <c r="D127">
        <v>1452241</v>
      </c>
      <c r="E127">
        <v>1</v>
      </c>
      <c r="F127">
        <v>1</v>
      </c>
      <c r="G127">
        <v>1</v>
      </c>
      <c r="H127">
        <v>3</v>
      </c>
      <c r="I127" t="s">
        <v>442</v>
      </c>
      <c r="J127" t="s">
        <v>443</v>
      </c>
      <c r="K127" t="s">
        <v>444</v>
      </c>
      <c r="L127">
        <v>1348</v>
      </c>
      <c r="N127">
        <v>1009</v>
      </c>
      <c r="O127" t="s">
        <v>95</v>
      </c>
      <c r="P127" t="s">
        <v>95</v>
      </c>
      <c r="Q127">
        <v>1000</v>
      </c>
      <c r="Y127">
        <v>0</v>
      </c>
      <c r="AA127">
        <v>71640</v>
      </c>
      <c r="AB127">
        <v>0</v>
      </c>
      <c r="AC127">
        <v>0</v>
      </c>
      <c r="AD127">
        <v>0</v>
      </c>
      <c r="AN127">
        <v>0</v>
      </c>
      <c r="AO127">
        <v>1</v>
      </c>
      <c r="AP127">
        <v>1</v>
      </c>
      <c r="AQ127">
        <v>0</v>
      </c>
      <c r="AR127">
        <v>0</v>
      </c>
      <c r="AT127">
        <v>3E-05</v>
      </c>
      <c r="AU127" t="s">
        <v>104</v>
      </c>
      <c r="AV127">
        <v>0</v>
      </c>
      <c r="AW127">
        <v>2</v>
      </c>
      <c r="AX127">
        <v>11092844</v>
      </c>
      <c r="AY127">
        <v>1</v>
      </c>
      <c r="AZ127">
        <v>0</v>
      </c>
      <c r="BA127">
        <v>127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</row>
    <row r="128" spans="1:75" ht="12.75">
      <c r="A128">
        <f>ROW(Source!A37)</f>
        <v>37</v>
      </c>
      <c r="B128">
        <v>11092831</v>
      </c>
      <c r="C128">
        <v>11092817</v>
      </c>
      <c r="D128">
        <v>1458622</v>
      </c>
      <c r="E128">
        <v>1</v>
      </c>
      <c r="F128">
        <v>1</v>
      </c>
      <c r="G128">
        <v>1</v>
      </c>
      <c r="H128">
        <v>3</v>
      </c>
      <c r="I128" t="s">
        <v>445</v>
      </c>
      <c r="J128" t="s">
        <v>446</v>
      </c>
      <c r="K128" t="s">
        <v>447</v>
      </c>
      <c r="L128">
        <v>1339</v>
      </c>
      <c r="N128">
        <v>1007</v>
      </c>
      <c r="O128" t="s">
        <v>211</v>
      </c>
      <c r="P128" t="s">
        <v>211</v>
      </c>
      <c r="Q128">
        <v>1</v>
      </c>
      <c r="Y128">
        <v>0</v>
      </c>
      <c r="AA128">
        <v>22.5</v>
      </c>
      <c r="AB128">
        <v>0</v>
      </c>
      <c r="AC128">
        <v>0</v>
      </c>
      <c r="AD128">
        <v>0</v>
      </c>
      <c r="AN128">
        <v>0</v>
      </c>
      <c r="AO128">
        <v>1</v>
      </c>
      <c r="AP128">
        <v>1</v>
      </c>
      <c r="AQ128">
        <v>0</v>
      </c>
      <c r="AR128">
        <v>0</v>
      </c>
      <c r="AT128">
        <v>0.31</v>
      </c>
      <c r="AU128" t="s">
        <v>104</v>
      </c>
      <c r="AV128">
        <v>0</v>
      </c>
      <c r="AW128">
        <v>2</v>
      </c>
      <c r="AX128">
        <v>11092845</v>
      </c>
      <c r="AY128">
        <v>1</v>
      </c>
      <c r="AZ128">
        <v>0</v>
      </c>
      <c r="BA128">
        <v>128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</row>
    <row r="129" spans="1:75" ht="12.75">
      <c r="A129">
        <f>ROW(Source!A38)</f>
        <v>38</v>
      </c>
      <c r="B129">
        <v>11092847</v>
      </c>
      <c r="C129">
        <v>11092846</v>
      </c>
      <c r="D129">
        <v>121645</v>
      </c>
      <c r="E129">
        <v>1</v>
      </c>
      <c r="F129">
        <v>1</v>
      </c>
      <c r="G129">
        <v>1</v>
      </c>
      <c r="H129">
        <v>1</v>
      </c>
      <c r="I129" t="s">
        <v>295</v>
      </c>
      <c r="K129" t="s">
        <v>296</v>
      </c>
      <c r="L129">
        <v>1369</v>
      </c>
      <c r="N129">
        <v>1013</v>
      </c>
      <c r="O129" t="s">
        <v>193</v>
      </c>
      <c r="P129" t="s">
        <v>193</v>
      </c>
      <c r="Q129">
        <v>1</v>
      </c>
      <c r="Y129">
        <v>0.5554499999999999</v>
      </c>
      <c r="AA129">
        <v>0</v>
      </c>
      <c r="AB129">
        <v>0</v>
      </c>
      <c r="AC129">
        <v>0</v>
      </c>
      <c r="AD129">
        <v>9.02</v>
      </c>
      <c r="AN129">
        <v>0</v>
      </c>
      <c r="AO129">
        <v>1</v>
      </c>
      <c r="AP129">
        <v>1</v>
      </c>
      <c r="AQ129">
        <v>0</v>
      </c>
      <c r="AR129">
        <v>0</v>
      </c>
      <c r="AT129">
        <v>0.69</v>
      </c>
      <c r="AU129" t="s">
        <v>106</v>
      </c>
      <c r="AV129">
        <v>1</v>
      </c>
      <c r="AW129">
        <v>2</v>
      </c>
      <c r="AX129">
        <v>11092853</v>
      </c>
      <c r="AY129">
        <v>1</v>
      </c>
      <c r="AZ129">
        <v>0</v>
      </c>
      <c r="BA129">
        <v>129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</row>
    <row r="130" spans="1:75" ht="12.75">
      <c r="A130">
        <f>ROW(Source!A38)</f>
        <v>38</v>
      </c>
      <c r="B130">
        <v>11092848</v>
      </c>
      <c r="C130">
        <v>11092846</v>
      </c>
      <c r="D130">
        <v>121548</v>
      </c>
      <c r="E130">
        <v>1</v>
      </c>
      <c r="F130">
        <v>1</v>
      </c>
      <c r="G130">
        <v>1</v>
      </c>
      <c r="H130">
        <v>1</v>
      </c>
      <c r="I130" t="s">
        <v>27</v>
      </c>
      <c r="K130" t="s">
        <v>194</v>
      </c>
      <c r="L130">
        <v>608254</v>
      </c>
      <c r="N130">
        <v>1013</v>
      </c>
      <c r="O130" t="s">
        <v>195</v>
      </c>
      <c r="P130" t="s">
        <v>195</v>
      </c>
      <c r="Q130">
        <v>1</v>
      </c>
      <c r="Y130">
        <v>0.0315</v>
      </c>
      <c r="AA130">
        <v>0</v>
      </c>
      <c r="AB130">
        <v>0</v>
      </c>
      <c r="AC130">
        <v>0</v>
      </c>
      <c r="AD130">
        <v>0</v>
      </c>
      <c r="AN130">
        <v>0</v>
      </c>
      <c r="AO130">
        <v>1</v>
      </c>
      <c r="AP130">
        <v>1</v>
      </c>
      <c r="AQ130">
        <v>0</v>
      </c>
      <c r="AR130">
        <v>0</v>
      </c>
      <c r="AT130">
        <v>0.036</v>
      </c>
      <c r="AU130" t="s">
        <v>105</v>
      </c>
      <c r="AV130">
        <v>2</v>
      </c>
      <c r="AW130">
        <v>2</v>
      </c>
      <c r="AX130">
        <v>11092854</v>
      </c>
      <c r="AY130">
        <v>1</v>
      </c>
      <c r="AZ130">
        <v>0</v>
      </c>
      <c r="BA130">
        <v>130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</row>
    <row r="131" spans="1:75" ht="12.75">
      <c r="A131">
        <f>ROW(Source!A38)</f>
        <v>38</v>
      </c>
      <c r="B131">
        <v>11092849</v>
      </c>
      <c r="C131">
        <v>11092846</v>
      </c>
      <c r="D131">
        <v>1466783</v>
      </c>
      <c r="E131">
        <v>1</v>
      </c>
      <c r="F131">
        <v>1</v>
      </c>
      <c r="G131">
        <v>1</v>
      </c>
      <c r="H131">
        <v>2</v>
      </c>
      <c r="I131" t="s">
        <v>392</v>
      </c>
      <c r="J131" t="s">
        <v>221</v>
      </c>
      <c r="K131" t="s">
        <v>393</v>
      </c>
      <c r="L131">
        <v>1480</v>
      </c>
      <c r="N131">
        <v>1013</v>
      </c>
      <c r="O131" t="s">
        <v>203</v>
      </c>
      <c r="P131" t="s">
        <v>204</v>
      </c>
      <c r="Q131">
        <v>1</v>
      </c>
      <c r="Y131">
        <v>0.01575</v>
      </c>
      <c r="AA131">
        <v>0</v>
      </c>
      <c r="AB131">
        <v>134.65</v>
      </c>
      <c r="AC131">
        <v>13.5</v>
      </c>
      <c r="AD131">
        <v>0</v>
      </c>
      <c r="AN131">
        <v>0</v>
      </c>
      <c r="AO131">
        <v>1</v>
      </c>
      <c r="AP131">
        <v>1</v>
      </c>
      <c r="AQ131">
        <v>0</v>
      </c>
      <c r="AR131">
        <v>0</v>
      </c>
      <c r="AT131">
        <v>0.018</v>
      </c>
      <c r="AU131" t="s">
        <v>105</v>
      </c>
      <c r="AV131">
        <v>0</v>
      </c>
      <c r="AW131">
        <v>2</v>
      </c>
      <c r="AX131">
        <v>11092855</v>
      </c>
      <c r="AY131">
        <v>1</v>
      </c>
      <c r="AZ131">
        <v>0</v>
      </c>
      <c r="BA131">
        <v>131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</row>
    <row r="132" spans="1:75" ht="12.75">
      <c r="A132">
        <f>ROW(Source!A38)</f>
        <v>38</v>
      </c>
      <c r="B132">
        <v>11092850</v>
      </c>
      <c r="C132">
        <v>11092846</v>
      </c>
      <c r="D132">
        <v>1467086</v>
      </c>
      <c r="E132">
        <v>1</v>
      </c>
      <c r="F132">
        <v>1</v>
      </c>
      <c r="G132">
        <v>1</v>
      </c>
      <c r="H132">
        <v>2</v>
      </c>
      <c r="I132" t="s">
        <v>448</v>
      </c>
      <c r="J132" t="s">
        <v>197</v>
      </c>
      <c r="K132" t="s">
        <v>449</v>
      </c>
      <c r="L132">
        <v>1368</v>
      </c>
      <c r="N132">
        <v>1011</v>
      </c>
      <c r="O132" t="s">
        <v>199</v>
      </c>
      <c r="P132" t="s">
        <v>199</v>
      </c>
      <c r="Q132">
        <v>1</v>
      </c>
      <c r="Y132">
        <v>0.006999999999999999</v>
      </c>
      <c r="AA132">
        <v>0</v>
      </c>
      <c r="AB132">
        <v>131.44</v>
      </c>
      <c r="AC132">
        <v>11.6</v>
      </c>
      <c r="AD132">
        <v>0</v>
      </c>
      <c r="AN132">
        <v>0</v>
      </c>
      <c r="AO132">
        <v>1</v>
      </c>
      <c r="AP132">
        <v>1</v>
      </c>
      <c r="AQ132">
        <v>0</v>
      </c>
      <c r="AR132">
        <v>0</v>
      </c>
      <c r="AT132">
        <v>0.008</v>
      </c>
      <c r="AU132" t="s">
        <v>105</v>
      </c>
      <c r="AV132">
        <v>0</v>
      </c>
      <c r="AW132">
        <v>2</v>
      </c>
      <c r="AX132">
        <v>11092856</v>
      </c>
      <c r="AY132">
        <v>1</v>
      </c>
      <c r="AZ132">
        <v>0</v>
      </c>
      <c r="BA132">
        <v>132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</row>
    <row r="133" spans="1:75" ht="12.75">
      <c r="A133">
        <f>ROW(Source!A38)</f>
        <v>38</v>
      </c>
      <c r="B133">
        <v>11092851</v>
      </c>
      <c r="C133">
        <v>11092846</v>
      </c>
      <c r="D133">
        <v>1471982</v>
      </c>
      <c r="E133">
        <v>1</v>
      </c>
      <c r="F133">
        <v>1</v>
      </c>
      <c r="G133">
        <v>1</v>
      </c>
      <c r="H133">
        <v>2</v>
      </c>
      <c r="I133" t="s">
        <v>394</v>
      </c>
      <c r="J133" t="s">
        <v>395</v>
      </c>
      <c r="K133" t="s">
        <v>396</v>
      </c>
      <c r="L133">
        <v>1480</v>
      </c>
      <c r="N133">
        <v>1013</v>
      </c>
      <c r="O133" t="s">
        <v>203</v>
      </c>
      <c r="P133" t="s">
        <v>204</v>
      </c>
      <c r="Q133">
        <v>1</v>
      </c>
      <c r="Y133">
        <v>0.01575</v>
      </c>
      <c r="AA133">
        <v>0</v>
      </c>
      <c r="AB133">
        <v>107.3</v>
      </c>
      <c r="AC133">
        <v>0</v>
      </c>
      <c r="AD133">
        <v>0</v>
      </c>
      <c r="AN133">
        <v>0</v>
      </c>
      <c r="AO133">
        <v>1</v>
      </c>
      <c r="AP133">
        <v>1</v>
      </c>
      <c r="AQ133">
        <v>0</v>
      </c>
      <c r="AR133">
        <v>0</v>
      </c>
      <c r="AT133">
        <v>0.018</v>
      </c>
      <c r="AU133" t="s">
        <v>105</v>
      </c>
      <c r="AV133">
        <v>0</v>
      </c>
      <c r="AW133">
        <v>2</v>
      </c>
      <c r="AX133">
        <v>11092857</v>
      </c>
      <c r="AY133">
        <v>1</v>
      </c>
      <c r="AZ133">
        <v>0</v>
      </c>
      <c r="BA133">
        <v>133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</row>
    <row r="134" spans="1:75" ht="12.75">
      <c r="A134">
        <f>ROW(Source!A38)</f>
        <v>38</v>
      </c>
      <c r="B134">
        <v>11092852</v>
      </c>
      <c r="C134">
        <v>11092846</v>
      </c>
      <c r="D134">
        <v>1404489</v>
      </c>
      <c r="E134">
        <v>1</v>
      </c>
      <c r="F134">
        <v>1</v>
      </c>
      <c r="G134">
        <v>1</v>
      </c>
      <c r="H134">
        <v>3</v>
      </c>
      <c r="I134" t="s">
        <v>403</v>
      </c>
      <c r="J134" t="s">
        <v>404</v>
      </c>
      <c r="K134" t="s">
        <v>405</v>
      </c>
      <c r="L134">
        <v>1346</v>
      </c>
      <c r="N134">
        <v>1009</v>
      </c>
      <c r="O134" t="s">
        <v>245</v>
      </c>
      <c r="P134" t="s">
        <v>245</v>
      </c>
      <c r="Q134">
        <v>1</v>
      </c>
      <c r="Y134">
        <v>0</v>
      </c>
      <c r="AA134">
        <v>9.04</v>
      </c>
      <c r="AB134">
        <v>0</v>
      </c>
      <c r="AC134">
        <v>0</v>
      </c>
      <c r="AD134">
        <v>0</v>
      </c>
      <c r="AN134">
        <v>0</v>
      </c>
      <c r="AO134">
        <v>1</v>
      </c>
      <c r="AP134">
        <v>1</v>
      </c>
      <c r="AQ134">
        <v>0</v>
      </c>
      <c r="AR134">
        <v>0</v>
      </c>
      <c r="AT134">
        <v>0.25</v>
      </c>
      <c r="AU134" t="s">
        <v>104</v>
      </c>
      <c r="AV134">
        <v>0</v>
      </c>
      <c r="AW134">
        <v>2</v>
      </c>
      <c r="AX134">
        <v>11092858</v>
      </c>
      <c r="AY134">
        <v>1</v>
      </c>
      <c r="AZ134">
        <v>0</v>
      </c>
      <c r="BA134">
        <v>134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</row>
    <row r="135" spans="1:75" ht="12.75">
      <c r="A135">
        <f>ROW(Source!A39)</f>
        <v>39</v>
      </c>
      <c r="B135">
        <v>11092860</v>
      </c>
      <c r="C135">
        <v>11092859</v>
      </c>
      <c r="D135">
        <v>121645</v>
      </c>
      <c r="E135">
        <v>1</v>
      </c>
      <c r="F135">
        <v>1</v>
      </c>
      <c r="G135">
        <v>1</v>
      </c>
      <c r="H135">
        <v>1</v>
      </c>
      <c r="I135" t="s">
        <v>295</v>
      </c>
      <c r="K135" t="s">
        <v>296</v>
      </c>
      <c r="L135">
        <v>1369</v>
      </c>
      <c r="N135">
        <v>1013</v>
      </c>
      <c r="O135" t="s">
        <v>193</v>
      </c>
      <c r="P135" t="s">
        <v>193</v>
      </c>
      <c r="Q135">
        <v>1</v>
      </c>
      <c r="Y135">
        <v>29.087999999999997</v>
      </c>
      <c r="AA135">
        <v>0</v>
      </c>
      <c r="AB135">
        <v>0</v>
      </c>
      <c r="AC135">
        <v>0</v>
      </c>
      <c r="AD135">
        <v>9.02</v>
      </c>
      <c r="AN135">
        <v>0</v>
      </c>
      <c r="AO135">
        <v>1</v>
      </c>
      <c r="AP135">
        <v>1</v>
      </c>
      <c r="AQ135">
        <v>0</v>
      </c>
      <c r="AR135">
        <v>0</v>
      </c>
      <c r="AT135">
        <v>20.2</v>
      </c>
      <c r="AU135" t="s">
        <v>118</v>
      </c>
      <c r="AV135">
        <v>1</v>
      </c>
      <c r="AW135">
        <v>2</v>
      </c>
      <c r="AX135">
        <v>11092867</v>
      </c>
      <c r="AY135">
        <v>1</v>
      </c>
      <c r="AZ135">
        <v>0</v>
      </c>
      <c r="BA135">
        <v>135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</row>
    <row r="136" spans="1:75" ht="12.75">
      <c r="A136">
        <f>ROW(Source!A39)</f>
        <v>39</v>
      </c>
      <c r="B136">
        <v>11092861</v>
      </c>
      <c r="C136">
        <v>11092859</v>
      </c>
      <c r="D136">
        <v>121548</v>
      </c>
      <c r="E136">
        <v>1</v>
      </c>
      <c r="F136">
        <v>1</v>
      </c>
      <c r="G136">
        <v>1</v>
      </c>
      <c r="H136">
        <v>1</v>
      </c>
      <c r="I136" t="s">
        <v>27</v>
      </c>
      <c r="K136" t="s">
        <v>194</v>
      </c>
      <c r="L136">
        <v>608254</v>
      </c>
      <c r="N136">
        <v>1013</v>
      </c>
      <c r="O136" t="s">
        <v>195</v>
      </c>
      <c r="P136" t="s">
        <v>195</v>
      </c>
      <c r="Q136">
        <v>1</v>
      </c>
      <c r="Y136">
        <v>2.1887999999999996</v>
      </c>
      <c r="AA136">
        <v>0</v>
      </c>
      <c r="AB136">
        <v>0</v>
      </c>
      <c r="AC136">
        <v>0</v>
      </c>
      <c r="AD136">
        <v>0</v>
      </c>
      <c r="AN136">
        <v>0</v>
      </c>
      <c r="AO136">
        <v>1</v>
      </c>
      <c r="AP136">
        <v>1</v>
      </c>
      <c r="AQ136">
        <v>0</v>
      </c>
      <c r="AR136">
        <v>0</v>
      </c>
      <c r="AT136">
        <v>1.52</v>
      </c>
      <c r="AU136" t="s">
        <v>118</v>
      </c>
      <c r="AV136">
        <v>2</v>
      </c>
      <c r="AW136">
        <v>2</v>
      </c>
      <c r="AX136">
        <v>11092868</v>
      </c>
      <c r="AY136">
        <v>1</v>
      </c>
      <c r="AZ136">
        <v>0</v>
      </c>
      <c r="BA136">
        <v>136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</row>
    <row r="137" spans="1:75" ht="12.75">
      <c r="A137">
        <f>ROW(Source!A39)</f>
        <v>39</v>
      </c>
      <c r="B137">
        <v>11092862</v>
      </c>
      <c r="C137">
        <v>11092859</v>
      </c>
      <c r="D137">
        <v>1466783</v>
      </c>
      <c r="E137">
        <v>1</v>
      </c>
      <c r="F137">
        <v>1</v>
      </c>
      <c r="G137">
        <v>1</v>
      </c>
      <c r="H137">
        <v>2</v>
      </c>
      <c r="I137" t="s">
        <v>392</v>
      </c>
      <c r="J137" t="s">
        <v>221</v>
      </c>
      <c r="K137" t="s">
        <v>393</v>
      </c>
      <c r="L137">
        <v>1480</v>
      </c>
      <c r="N137">
        <v>1013</v>
      </c>
      <c r="O137" t="s">
        <v>203</v>
      </c>
      <c r="P137" t="s">
        <v>204</v>
      </c>
      <c r="Q137">
        <v>1</v>
      </c>
      <c r="Y137">
        <v>1.0943999999999998</v>
      </c>
      <c r="AA137">
        <v>0</v>
      </c>
      <c r="AB137">
        <v>134.65</v>
      </c>
      <c r="AC137">
        <v>13.5</v>
      </c>
      <c r="AD137">
        <v>0</v>
      </c>
      <c r="AN137">
        <v>0</v>
      </c>
      <c r="AO137">
        <v>1</v>
      </c>
      <c r="AP137">
        <v>1</v>
      </c>
      <c r="AQ137">
        <v>0</v>
      </c>
      <c r="AR137">
        <v>0</v>
      </c>
      <c r="AT137">
        <v>0.76</v>
      </c>
      <c r="AU137" t="s">
        <v>118</v>
      </c>
      <c r="AV137">
        <v>0</v>
      </c>
      <c r="AW137">
        <v>2</v>
      </c>
      <c r="AX137">
        <v>11092869</v>
      </c>
      <c r="AY137">
        <v>1</v>
      </c>
      <c r="AZ137">
        <v>0</v>
      </c>
      <c r="BA137">
        <v>137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</row>
    <row r="138" spans="1:75" ht="12.75">
      <c r="A138">
        <f>ROW(Source!A39)</f>
        <v>39</v>
      </c>
      <c r="B138">
        <v>11092863</v>
      </c>
      <c r="C138">
        <v>11092859</v>
      </c>
      <c r="D138">
        <v>1471982</v>
      </c>
      <c r="E138">
        <v>1</v>
      </c>
      <c r="F138">
        <v>1</v>
      </c>
      <c r="G138">
        <v>1</v>
      </c>
      <c r="H138">
        <v>2</v>
      </c>
      <c r="I138" t="s">
        <v>394</v>
      </c>
      <c r="J138" t="s">
        <v>395</v>
      </c>
      <c r="K138" t="s">
        <v>396</v>
      </c>
      <c r="L138">
        <v>1480</v>
      </c>
      <c r="N138">
        <v>1013</v>
      </c>
      <c r="O138" t="s">
        <v>203</v>
      </c>
      <c r="P138" t="s">
        <v>204</v>
      </c>
      <c r="Q138">
        <v>1</v>
      </c>
      <c r="Y138">
        <v>1.0943999999999998</v>
      </c>
      <c r="AA138">
        <v>0</v>
      </c>
      <c r="AB138">
        <v>107.3</v>
      </c>
      <c r="AC138">
        <v>0</v>
      </c>
      <c r="AD138">
        <v>0</v>
      </c>
      <c r="AN138">
        <v>0</v>
      </c>
      <c r="AO138">
        <v>1</v>
      </c>
      <c r="AP138">
        <v>1</v>
      </c>
      <c r="AQ138">
        <v>0</v>
      </c>
      <c r="AR138">
        <v>0</v>
      </c>
      <c r="AT138">
        <v>0.76</v>
      </c>
      <c r="AU138" t="s">
        <v>118</v>
      </c>
      <c r="AV138">
        <v>0</v>
      </c>
      <c r="AW138">
        <v>2</v>
      </c>
      <c r="AX138">
        <v>11092870</v>
      </c>
      <c r="AY138">
        <v>1</v>
      </c>
      <c r="AZ138">
        <v>0</v>
      </c>
      <c r="BA138">
        <v>138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</row>
    <row r="139" spans="1:75" ht="12.75">
      <c r="A139">
        <f>ROW(Source!A39)</f>
        <v>39</v>
      </c>
      <c r="B139">
        <v>11092864</v>
      </c>
      <c r="C139">
        <v>11092859</v>
      </c>
      <c r="D139">
        <v>1404070</v>
      </c>
      <c r="E139">
        <v>1</v>
      </c>
      <c r="F139">
        <v>1</v>
      </c>
      <c r="G139">
        <v>1</v>
      </c>
      <c r="H139">
        <v>3</v>
      </c>
      <c r="I139" t="s">
        <v>450</v>
      </c>
      <c r="J139" t="s">
        <v>451</v>
      </c>
      <c r="K139" t="s">
        <v>452</v>
      </c>
      <c r="L139">
        <v>1348</v>
      </c>
      <c r="N139">
        <v>1009</v>
      </c>
      <c r="O139" t="s">
        <v>95</v>
      </c>
      <c r="P139" t="s">
        <v>95</v>
      </c>
      <c r="Q139">
        <v>1000</v>
      </c>
      <c r="Y139">
        <v>0</v>
      </c>
      <c r="AA139">
        <v>5000</v>
      </c>
      <c r="AB139">
        <v>0</v>
      </c>
      <c r="AC139">
        <v>0</v>
      </c>
      <c r="AD139">
        <v>0</v>
      </c>
      <c r="AN139">
        <v>0</v>
      </c>
      <c r="AO139">
        <v>1</v>
      </c>
      <c r="AP139">
        <v>1</v>
      </c>
      <c r="AQ139">
        <v>0</v>
      </c>
      <c r="AR139">
        <v>0</v>
      </c>
      <c r="AT139">
        <v>0.001</v>
      </c>
      <c r="AU139" t="s">
        <v>104</v>
      </c>
      <c r="AV139">
        <v>0</v>
      </c>
      <c r="AW139">
        <v>2</v>
      </c>
      <c r="AX139">
        <v>11092871</v>
      </c>
      <c r="AY139">
        <v>1</v>
      </c>
      <c r="AZ139">
        <v>0</v>
      </c>
      <c r="BA139">
        <v>139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</row>
    <row r="140" spans="1:75" ht="12.75">
      <c r="A140">
        <f>ROW(Source!A39)</f>
        <v>39</v>
      </c>
      <c r="B140">
        <v>11092865</v>
      </c>
      <c r="C140">
        <v>11092859</v>
      </c>
      <c r="D140">
        <v>1404489</v>
      </c>
      <c r="E140">
        <v>1</v>
      </c>
      <c r="F140">
        <v>1</v>
      </c>
      <c r="G140">
        <v>1</v>
      </c>
      <c r="H140">
        <v>3</v>
      </c>
      <c r="I140" t="s">
        <v>403</v>
      </c>
      <c r="J140" t="s">
        <v>404</v>
      </c>
      <c r="K140" t="s">
        <v>405</v>
      </c>
      <c r="L140">
        <v>1346</v>
      </c>
      <c r="N140">
        <v>1009</v>
      </c>
      <c r="O140" t="s">
        <v>245</v>
      </c>
      <c r="P140" t="s">
        <v>245</v>
      </c>
      <c r="Q140">
        <v>1</v>
      </c>
      <c r="Y140">
        <v>0</v>
      </c>
      <c r="AA140">
        <v>9.04</v>
      </c>
      <c r="AB140">
        <v>0</v>
      </c>
      <c r="AC140">
        <v>0</v>
      </c>
      <c r="AD140">
        <v>0</v>
      </c>
      <c r="AN140">
        <v>0</v>
      </c>
      <c r="AO140">
        <v>1</v>
      </c>
      <c r="AP140">
        <v>1</v>
      </c>
      <c r="AQ140">
        <v>0</v>
      </c>
      <c r="AR140">
        <v>0</v>
      </c>
      <c r="AT140">
        <v>0.42</v>
      </c>
      <c r="AU140" t="s">
        <v>104</v>
      </c>
      <c r="AV140">
        <v>0</v>
      </c>
      <c r="AW140">
        <v>2</v>
      </c>
      <c r="AX140">
        <v>11092872</v>
      </c>
      <c r="AY140">
        <v>1</v>
      </c>
      <c r="AZ140">
        <v>0</v>
      </c>
      <c r="BA140">
        <v>140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</row>
    <row r="141" spans="1:75" ht="12.75">
      <c r="A141">
        <f>ROW(Source!A39)</f>
        <v>39</v>
      </c>
      <c r="B141">
        <v>11092866</v>
      </c>
      <c r="C141">
        <v>11092859</v>
      </c>
      <c r="D141">
        <v>1405803</v>
      </c>
      <c r="E141">
        <v>1</v>
      </c>
      <c r="F141">
        <v>1</v>
      </c>
      <c r="G141">
        <v>1</v>
      </c>
      <c r="H141">
        <v>3</v>
      </c>
      <c r="I141" t="s">
        <v>430</v>
      </c>
      <c r="J141" t="s">
        <v>431</v>
      </c>
      <c r="K141" t="s">
        <v>432</v>
      </c>
      <c r="L141">
        <v>1346</v>
      </c>
      <c r="N141">
        <v>1009</v>
      </c>
      <c r="O141" t="s">
        <v>245</v>
      </c>
      <c r="P141" t="s">
        <v>245</v>
      </c>
      <c r="Q141">
        <v>1</v>
      </c>
      <c r="Y141">
        <v>0</v>
      </c>
      <c r="AA141">
        <v>28.6</v>
      </c>
      <c r="AB141">
        <v>0</v>
      </c>
      <c r="AC141">
        <v>0</v>
      </c>
      <c r="AD141">
        <v>0</v>
      </c>
      <c r="AN141">
        <v>0</v>
      </c>
      <c r="AO141">
        <v>1</v>
      </c>
      <c r="AP141">
        <v>1</v>
      </c>
      <c r="AQ141">
        <v>0</v>
      </c>
      <c r="AR141">
        <v>0</v>
      </c>
      <c r="AT141">
        <v>0.3</v>
      </c>
      <c r="AU141" t="s">
        <v>104</v>
      </c>
      <c r="AV141">
        <v>0</v>
      </c>
      <c r="AW141">
        <v>2</v>
      </c>
      <c r="AX141">
        <v>11092873</v>
      </c>
      <c r="AY141">
        <v>1</v>
      </c>
      <c r="AZ141">
        <v>0</v>
      </c>
      <c r="BA141">
        <v>141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</row>
    <row r="142" spans="1:75" ht="12.75">
      <c r="A142">
        <f>ROW(Source!A40)</f>
        <v>40</v>
      </c>
      <c r="B142">
        <v>11092875</v>
      </c>
      <c r="C142">
        <v>11092874</v>
      </c>
      <c r="D142">
        <v>121645</v>
      </c>
      <c r="E142">
        <v>1</v>
      </c>
      <c r="F142">
        <v>1</v>
      </c>
      <c r="G142">
        <v>1</v>
      </c>
      <c r="H142">
        <v>1</v>
      </c>
      <c r="I142" t="s">
        <v>295</v>
      </c>
      <c r="K142" t="s">
        <v>296</v>
      </c>
      <c r="L142">
        <v>1369</v>
      </c>
      <c r="N142">
        <v>1013</v>
      </c>
      <c r="O142" t="s">
        <v>193</v>
      </c>
      <c r="P142" t="s">
        <v>193</v>
      </c>
      <c r="Q142">
        <v>1</v>
      </c>
      <c r="Y142">
        <v>19.182</v>
      </c>
      <c r="AA142">
        <v>0</v>
      </c>
      <c r="AB142">
        <v>0</v>
      </c>
      <c r="AC142">
        <v>0</v>
      </c>
      <c r="AD142">
        <v>9.02</v>
      </c>
      <c r="AN142">
        <v>0</v>
      </c>
      <c r="AO142">
        <v>1</v>
      </c>
      <c r="AP142">
        <v>1</v>
      </c>
      <c r="AQ142">
        <v>0</v>
      </c>
      <c r="AR142">
        <v>0</v>
      </c>
      <c r="AT142">
        <v>13.9</v>
      </c>
      <c r="AU142" t="s">
        <v>128</v>
      </c>
      <c r="AV142">
        <v>1</v>
      </c>
      <c r="AW142">
        <v>2</v>
      </c>
      <c r="AX142">
        <v>11092881</v>
      </c>
      <c r="AY142">
        <v>1</v>
      </c>
      <c r="AZ142">
        <v>0</v>
      </c>
      <c r="BA142">
        <v>142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</row>
    <row r="143" spans="1:75" ht="12.75">
      <c r="A143">
        <f>ROW(Source!A40)</f>
        <v>40</v>
      </c>
      <c r="B143">
        <v>11092876</v>
      </c>
      <c r="C143">
        <v>11092874</v>
      </c>
      <c r="D143">
        <v>121548</v>
      </c>
      <c r="E143">
        <v>1</v>
      </c>
      <c r="F143">
        <v>1</v>
      </c>
      <c r="G143">
        <v>1</v>
      </c>
      <c r="H143">
        <v>1</v>
      </c>
      <c r="I143" t="s">
        <v>27</v>
      </c>
      <c r="K143" t="s">
        <v>194</v>
      </c>
      <c r="L143">
        <v>608254</v>
      </c>
      <c r="N143">
        <v>1013</v>
      </c>
      <c r="O143" t="s">
        <v>195</v>
      </c>
      <c r="P143" t="s">
        <v>195</v>
      </c>
      <c r="Q143">
        <v>1</v>
      </c>
      <c r="Y143">
        <v>2.055</v>
      </c>
      <c r="AA143">
        <v>0</v>
      </c>
      <c r="AB143">
        <v>0</v>
      </c>
      <c r="AC143">
        <v>0</v>
      </c>
      <c r="AD143">
        <v>0</v>
      </c>
      <c r="AN143">
        <v>0</v>
      </c>
      <c r="AO143">
        <v>1</v>
      </c>
      <c r="AP143">
        <v>1</v>
      </c>
      <c r="AQ143">
        <v>0</v>
      </c>
      <c r="AR143">
        <v>0</v>
      </c>
      <c r="AT143">
        <v>1.37</v>
      </c>
      <c r="AU143" t="s">
        <v>127</v>
      </c>
      <c r="AV143">
        <v>2</v>
      </c>
      <c r="AW143">
        <v>2</v>
      </c>
      <c r="AX143">
        <v>11092882</v>
      </c>
      <c r="AY143">
        <v>1</v>
      </c>
      <c r="AZ143">
        <v>0</v>
      </c>
      <c r="BA143">
        <v>143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</row>
    <row r="144" spans="1:75" ht="12.75">
      <c r="A144">
        <f>ROW(Source!A40)</f>
        <v>40</v>
      </c>
      <c r="B144">
        <v>11092877</v>
      </c>
      <c r="C144">
        <v>11092874</v>
      </c>
      <c r="D144">
        <v>1466722</v>
      </c>
      <c r="E144">
        <v>1</v>
      </c>
      <c r="F144">
        <v>1</v>
      </c>
      <c r="G144">
        <v>1</v>
      </c>
      <c r="H144">
        <v>2</v>
      </c>
      <c r="I144" t="s">
        <v>453</v>
      </c>
      <c r="J144" t="s">
        <v>454</v>
      </c>
      <c r="K144" t="s">
        <v>455</v>
      </c>
      <c r="L144">
        <v>1368</v>
      </c>
      <c r="N144">
        <v>1011</v>
      </c>
      <c r="O144" t="s">
        <v>199</v>
      </c>
      <c r="P144" t="s">
        <v>199</v>
      </c>
      <c r="Q144">
        <v>1</v>
      </c>
      <c r="Y144">
        <v>0.195</v>
      </c>
      <c r="AA144">
        <v>0</v>
      </c>
      <c r="AB144">
        <v>197.01</v>
      </c>
      <c r="AC144">
        <v>14.4</v>
      </c>
      <c r="AD144">
        <v>0</v>
      </c>
      <c r="AN144">
        <v>0</v>
      </c>
      <c r="AO144">
        <v>1</v>
      </c>
      <c r="AP144">
        <v>1</v>
      </c>
      <c r="AQ144">
        <v>0</v>
      </c>
      <c r="AR144">
        <v>0</v>
      </c>
      <c r="AT144">
        <v>0.13</v>
      </c>
      <c r="AU144" t="s">
        <v>127</v>
      </c>
      <c r="AV144">
        <v>0</v>
      </c>
      <c r="AW144">
        <v>2</v>
      </c>
      <c r="AX144">
        <v>11092883</v>
      </c>
      <c r="AY144">
        <v>1</v>
      </c>
      <c r="AZ144">
        <v>0</v>
      </c>
      <c r="BA144">
        <v>144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</row>
    <row r="145" spans="1:75" ht="12.75">
      <c r="A145">
        <f>ROW(Source!A40)</f>
        <v>40</v>
      </c>
      <c r="B145">
        <v>11092878</v>
      </c>
      <c r="C145">
        <v>11092874</v>
      </c>
      <c r="D145">
        <v>1466783</v>
      </c>
      <c r="E145">
        <v>1</v>
      </c>
      <c r="F145">
        <v>1</v>
      </c>
      <c r="G145">
        <v>1</v>
      </c>
      <c r="H145">
        <v>2</v>
      </c>
      <c r="I145" t="s">
        <v>392</v>
      </c>
      <c r="J145" t="s">
        <v>221</v>
      </c>
      <c r="K145" t="s">
        <v>393</v>
      </c>
      <c r="L145">
        <v>1480</v>
      </c>
      <c r="N145">
        <v>1013</v>
      </c>
      <c r="O145" t="s">
        <v>203</v>
      </c>
      <c r="P145" t="s">
        <v>204</v>
      </c>
      <c r="Q145">
        <v>1</v>
      </c>
      <c r="Y145">
        <v>0.9299999999999999</v>
      </c>
      <c r="AA145">
        <v>0</v>
      </c>
      <c r="AB145">
        <v>134.65</v>
      </c>
      <c r="AC145">
        <v>13.5</v>
      </c>
      <c r="AD145">
        <v>0</v>
      </c>
      <c r="AN145">
        <v>0</v>
      </c>
      <c r="AO145">
        <v>1</v>
      </c>
      <c r="AP145">
        <v>1</v>
      </c>
      <c r="AQ145">
        <v>0</v>
      </c>
      <c r="AR145">
        <v>0</v>
      </c>
      <c r="AT145">
        <v>0.62</v>
      </c>
      <c r="AU145" t="s">
        <v>127</v>
      </c>
      <c r="AV145">
        <v>0</v>
      </c>
      <c r="AW145">
        <v>2</v>
      </c>
      <c r="AX145">
        <v>11092884</v>
      </c>
      <c r="AY145">
        <v>1</v>
      </c>
      <c r="AZ145">
        <v>0</v>
      </c>
      <c r="BA145">
        <v>145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</row>
    <row r="146" spans="1:75" ht="12.75">
      <c r="A146">
        <f>ROW(Source!A40)</f>
        <v>40</v>
      </c>
      <c r="B146">
        <v>11092879</v>
      </c>
      <c r="C146">
        <v>11092874</v>
      </c>
      <c r="D146">
        <v>1471982</v>
      </c>
      <c r="E146">
        <v>1</v>
      </c>
      <c r="F146">
        <v>1</v>
      </c>
      <c r="G146">
        <v>1</v>
      </c>
      <c r="H146">
        <v>2</v>
      </c>
      <c r="I146" t="s">
        <v>394</v>
      </c>
      <c r="J146" t="s">
        <v>395</v>
      </c>
      <c r="K146" t="s">
        <v>396</v>
      </c>
      <c r="L146">
        <v>1480</v>
      </c>
      <c r="N146">
        <v>1013</v>
      </c>
      <c r="O146" t="s">
        <v>203</v>
      </c>
      <c r="P146" t="s">
        <v>204</v>
      </c>
      <c r="Q146">
        <v>1</v>
      </c>
      <c r="Y146">
        <v>0.9299999999999999</v>
      </c>
      <c r="AA146">
        <v>0</v>
      </c>
      <c r="AB146">
        <v>107.3</v>
      </c>
      <c r="AC146">
        <v>0</v>
      </c>
      <c r="AD146">
        <v>0</v>
      </c>
      <c r="AN146">
        <v>0</v>
      </c>
      <c r="AO146">
        <v>1</v>
      </c>
      <c r="AP146">
        <v>1</v>
      </c>
      <c r="AQ146">
        <v>0</v>
      </c>
      <c r="AR146">
        <v>0</v>
      </c>
      <c r="AT146">
        <v>0.62</v>
      </c>
      <c r="AU146" t="s">
        <v>127</v>
      </c>
      <c r="AV146">
        <v>0</v>
      </c>
      <c r="AW146">
        <v>2</v>
      </c>
      <c r="AX146">
        <v>11092885</v>
      </c>
      <c r="AY146">
        <v>1</v>
      </c>
      <c r="AZ146">
        <v>0</v>
      </c>
      <c r="BA146">
        <v>146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</row>
    <row r="147" spans="1:75" ht="12.75">
      <c r="A147">
        <f>ROW(Source!A40)</f>
        <v>40</v>
      </c>
      <c r="B147">
        <v>11092880</v>
      </c>
      <c r="C147">
        <v>11092874</v>
      </c>
      <c r="D147">
        <v>1404489</v>
      </c>
      <c r="E147">
        <v>1</v>
      </c>
      <c r="F147">
        <v>1</v>
      </c>
      <c r="G147">
        <v>1</v>
      </c>
      <c r="H147">
        <v>3</v>
      </c>
      <c r="I147" t="s">
        <v>403</v>
      </c>
      <c r="J147" t="s">
        <v>404</v>
      </c>
      <c r="K147" t="s">
        <v>405</v>
      </c>
      <c r="L147">
        <v>1346</v>
      </c>
      <c r="N147">
        <v>1009</v>
      </c>
      <c r="O147" t="s">
        <v>245</v>
      </c>
      <c r="P147" t="s">
        <v>245</v>
      </c>
      <c r="Q147">
        <v>1</v>
      </c>
      <c r="Y147">
        <v>0.33</v>
      </c>
      <c r="AA147">
        <v>9.04</v>
      </c>
      <c r="AB147">
        <v>0</v>
      </c>
      <c r="AC147">
        <v>0</v>
      </c>
      <c r="AD147">
        <v>0</v>
      </c>
      <c r="AN147">
        <v>0</v>
      </c>
      <c r="AO147">
        <v>1</v>
      </c>
      <c r="AP147">
        <v>1</v>
      </c>
      <c r="AQ147">
        <v>0</v>
      </c>
      <c r="AR147">
        <v>0</v>
      </c>
      <c r="AT147">
        <v>0.33</v>
      </c>
      <c r="AV147">
        <v>0</v>
      </c>
      <c r="AW147">
        <v>2</v>
      </c>
      <c r="AX147">
        <v>11092886</v>
      </c>
      <c r="AY147">
        <v>1</v>
      </c>
      <c r="AZ147">
        <v>0</v>
      </c>
      <c r="BA147">
        <v>147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</row>
    <row r="148" spans="1:75" ht="12.75">
      <c r="A148">
        <f>ROW(Source!A41)</f>
        <v>41</v>
      </c>
      <c r="B148">
        <v>11092888</v>
      </c>
      <c r="C148">
        <v>11092887</v>
      </c>
      <c r="D148">
        <v>121654</v>
      </c>
      <c r="E148">
        <v>1</v>
      </c>
      <c r="F148">
        <v>1</v>
      </c>
      <c r="G148">
        <v>1</v>
      </c>
      <c r="H148">
        <v>1</v>
      </c>
      <c r="I148" t="s">
        <v>456</v>
      </c>
      <c r="K148" t="s">
        <v>457</v>
      </c>
      <c r="L148">
        <v>1369</v>
      </c>
      <c r="N148">
        <v>1013</v>
      </c>
      <c r="O148" t="s">
        <v>193</v>
      </c>
      <c r="P148" t="s">
        <v>193</v>
      </c>
      <c r="Q148">
        <v>1</v>
      </c>
      <c r="Y148">
        <v>8.818199999999997</v>
      </c>
      <c r="AA148">
        <v>0</v>
      </c>
      <c r="AB148">
        <v>0</v>
      </c>
      <c r="AC148">
        <v>0</v>
      </c>
      <c r="AD148">
        <v>9.43</v>
      </c>
      <c r="AN148">
        <v>0</v>
      </c>
      <c r="AO148">
        <v>1</v>
      </c>
      <c r="AP148">
        <v>1</v>
      </c>
      <c r="AQ148">
        <v>0</v>
      </c>
      <c r="AR148">
        <v>0</v>
      </c>
      <c r="AT148">
        <v>6.39</v>
      </c>
      <c r="AU148" t="s">
        <v>128</v>
      </c>
      <c r="AV148">
        <v>1</v>
      </c>
      <c r="AW148">
        <v>2</v>
      </c>
      <c r="AX148">
        <v>11092908</v>
      </c>
      <c r="AY148">
        <v>1</v>
      </c>
      <c r="AZ148">
        <v>0</v>
      </c>
      <c r="BA148">
        <v>148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</row>
    <row r="149" spans="1:75" ht="12.75">
      <c r="A149">
        <f>ROW(Source!A41)</f>
        <v>41</v>
      </c>
      <c r="B149">
        <v>11092889</v>
      </c>
      <c r="C149">
        <v>11092887</v>
      </c>
      <c r="D149">
        <v>121548</v>
      </c>
      <c r="E149">
        <v>1</v>
      </c>
      <c r="F149">
        <v>1</v>
      </c>
      <c r="G149">
        <v>1</v>
      </c>
      <c r="H149">
        <v>1</v>
      </c>
      <c r="I149" t="s">
        <v>27</v>
      </c>
      <c r="K149" t="s">
        <v>194</v>
      </c>
      <c r="L149">
        <v>608254</v>
      </c>
      <c r="N149">
        <v>1013</v>
      </c>
      <c r="O149" t="s">
        <v>195</v>
      </c>
      <c r="P149" t="s">
        <v>195</v>
      </c>
      <c r="Q149">
        <v>1</v>
      </c>
      <c r="Y149">
        <v>0.056999999999999995</v>
      </c>
      <c r="AA149">
        <v>0</v>
      </c>
      <c r="AB149">
        <v>0</v>
      </c>
      <c r="AC149">
        <v>0</v>
      </c>
      <c r="AD149">
        <v>0</v>
      </c>
      <c r="AN149">
        <v>0</v>
      </c>
      <c r="AO149">
        <v>1</v>
      </c>
      <c r="AP149">
        <v>1</v>
      </c>
      <c r="AQ149">
        <v>0</v>
      </c>
      <c r="AR149">
        <v>0</v>
      </c>
      <c r="AT149">
        <v>0.038</v>
      </c>
      <c r="AU149" t="s">
        <v>127</v>
      </c>
      <c r="AV149">
        <v>2</v>
      </c>
      <c r="AW149">
        <v>2</v>
      </c>
      <c r="AX149">
        <v>11092909</v>
      </c>
      <c r="AY149">
        <v>1</v>
      </c>
      <c r="AZ149">
        <v>0</v>
      </c>
      <c r="BA149">
        <v>149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</row>
    <row r="150" spans="1:75" ht="12.75">
      <c r="A150">
        <f>ROW(Source!A41)</f>
        <v>41</v>
      </c>
      <c r="B150">
        <v>11092890</v>
      </c>
      <c r="C150">
        <v>11092887</v>
      </c>
      <c r="D150">
        <v>1466783</v>
      </c>
      <c r="E150">
        <v>1</v>
      </c>
      <c r="F150">
        <v>1</v>
      </c>
      <c r="G150">
        <v>1</v>
      </c>
      <c r="H150">
        <v>2</v>
      </c>
      <c r="I150" t="s">
        <v>392</v>
      </c>
      <c r="J150" t="s">
        <v>221</v>
      </c>
      <c r="K150" t="s">
        <v>393</v>
      </c>
      <c r="L150">
        <v>1480</v>
      </c>
      <c r="N150">
        <v>1013</v>
      </c>
      <c r="O150" t="s">
        <v>203</v>
      </c>
      <c r="P150" t="s">
        <v>204</v>
      </c>
      <c r="Q150">
        <v>1</v>
      </c>
      <c r="Y150">
        <v>0.028499999999999998</v>
      </c>
      <c r="AA150">
        <v>0</v>
      </c>
      <c r="AB150">
        <v>134.65</v>
      </c>
      <c r="AC150">
        <v>13.5</v>
      </c>
      <c r="AD150">
        <v>0</v>
      </c>
      <c r="AN150">
        <v>0</v>
      </c>
      <c r="AO150">
        <v>1</v>
      </c>
      <c r="AP150">
        <v>1</v>
      </c>
      <c r="AQ150">
        <v>0</v>
      </c>
      <c r="AR150">
        <v>0</v>
      </c>
      <c r="AT150">
        <v>0.019</v>
      </c>
      <c r="AU150" t="s">
        <v>127</v>
      </c>
      <c r="AV150">
        <v>0</v>
      </c>
      <c r="AW150">
        <v>2</v>
      </c>
      <c r="AX150">
        <v>11092910</v>
      </c>
      <c r="AY150">
        <v>1</v>
      </c>
      <c r="AZ150">
        <v>0</v>
      </c>
      <c r="BA150">
        <v>150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</row>
    <row r="151" spans="1:75" ht="12.75">
      <c r="A151">
        <f>ROW(Source!A41)</f>
        <v>41</v>
      </c>
      <c r="B151">
        <v>11092891</v>
      </c>
      <c r="C151">
        <v>11092887</v>
      </c>
      <c r="D151">
        <v>1467385</v>
      </c>
      <c r="E151">
        <v>1</v>
      </c>
      <c r="F151">
        <v>1</v>
      </c>
      <c r="G151">
        <v>1</v>
      </c>
      <c r="H151">
        <v>2</v>
      </c>
      <c r="I151" t="s">
        <v>406</v>
      </c>
      <c r="J151" t="s">
        <v>407</v>
      </c>
      <c r="K151" t="s">
        <v>408</v>
      </c>
      <c r="L151">
        <v>1480</v>
      </c>
      <c r="N151">
        <v>1013</v>
      </c>
      <c r="O151" t="s">
        <v>203</v>
      </c>
      <c r="P151" t="s">
        <v>204</v>
      </c>
      <c r="Q151">
        <v>1</v>
      </c>
      <c r="Y151">
        <v>0.0225</v>
      </c>
      <c r="AA151">
        <v>0</v>
      </c>
      <c r="AB151">
        <v>8.1</v>
      </c>
      <c r="AC151">
        <v>0</v>
      </c>
      <c r="AD151">
        <v>0</v>
      </c>
      <c r="AN151">
        <v>0</v>
      </c>
      <c r="AO151">
        <v>1</v>
      </c>
      <c r="AP151">
        <v>1</v>
      </c>
      <c r="AQ151">
        <v>0</v>
      </c>
      <c r="AR151">
        <v>0</v>
      </c>
      <c r="AT151">
        <v>0.015</v>
      </c>
      <c r="AU151" t="s">
        <v>127</v>
      </c>
      <c r="AV151">
        <v>0</v>
      </c>
      <c r="AW151">
        <v>2</v>
      </c>
      <c r="AX151">
        <v>11092911</v>
      </c>
      <c r="AY151">
        <v>1</v>
      </c>
      <c r="AZ151">
        <v>0</v>
      </c>
      <c r="BA151">
        <v>151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</row>
    <row r="152" spans="1:75" ht="12.75">
      <c r="A152">
        <f>ROW(Source!A41)</f>
        <v>41</v>
      </c>
      <c r="B152">
        <v>11092892</v>
      </c>
      <c r="C152">
        <v>11092887</v>
      </c>
      <c r="D152">
        <v>1471034</v>
      </c>
      <c r="E152">
        <v>1</v>
      </c>
      <c r="F152">
        <v>1</v>
      </c>
      <c r="G152">
        <v>1</v>
      </c>
      <c r="H152">
        <v>2</v>
      </c>
      <c r="I152" t="s">
        <v>458</v>
      </c>
      <c r="J152" t="s">
        <v>380</v>
      </c>
      <c r="K152" t="s">
        <v>459</v>
      </c>
      <c r="L152">
        <v>1480</v>
      </c>
      <c r="N152">
        <v>1013</v>
      </c>
      <c r="O152" t="s">
        <v>203</v>
      </c>
      <c r="P152" t="s">
        <v>204</v>
      </c>
      <c r="Q152">
        <v>1</v>
      </c>
      <c r="Y152">
        <v>0.375</v>
      </c>
      <c r="AA152">
        <v>0</v>
      </c>
      <c r="AB152">
        <v>1.95</v>
      </c>
      <c r="AC152">
        <v>0</v>
      </c>
      <c r="AD152">
        <v>0</v>
      </c>
      <c r="AN152">
        <v>0</v>
      </c>
      <c r="AO152">
        <v>1</v>
      </c>
      <c r="AP152">
        <v>1</v>
      </c>
      <c r="AQ152">
        <v>0</v>
      </c>
      <c r="AR152">
        <v>0</v>
      </c>
      <c r="AT152">
        <v>0.25</v>
      </c>
      <c r="AU152" t="s">
        <v>127</v>
      </c>
      <c r="AV152">
        <v>0</v>
      </c>
      <c r="AW152">
        <v>2</v>
      </c>
      <c r="AX152">
        <v>11092912</v>
      </c>
      <c r="AY152">
        <v>1</v>
      </c>
      <c r="AZ152">
        <v>0</v>
      </c>
      <c r="BA152">
        <v>152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</row>
    <row r="153" spans="1:75" ht="12.75">
      <c r="A153">
        <f>ROW(Source!A41)</f>
        <v>41</v>
      </c>
      <c r="B153">
        <v>11092893</v>
      </c>
      <c r="C153">
        <v>11092887</v>
      </c>
      <c r="D153">
        <v>1471455</v>
      </c>
      <c r="E153">
        <v>1</v>
      </c>
      <c r="F153">
        <v>1</v>
      </c>
      <c r="G153">
        <v>1</v>
      </c>
      <c r="H153">
        <v>2</v>
      </c>
      <c r="I153" t="s">
        <v>460</v>
      </c>
      <c r="J153" t="s">
        <v>428</v>
      </c>
      <c r="K153" t="s">
        <v>461</v>
      </c>
      <c r="L153">
        <v>1368</v>
      </c>
      <c r="N153">
        <v>1011</v>
      </c>
      <c r="O153" t="s">
        <v>199</v>
      </c>
      <c r="P153" t="s">
        <v>199</v>
      </c>
      <c r="Q153">
        <v>1</v>
      </c>
      <c r="Y153">
        <v>0.975</v>
      </c>
      <c r="AA153">
        <v>0</v>
      </c>
      <c r="AB153">
        <v>1.11</v>
      </c>
      <c r="AC153">
        <v>0</v>
      </c>
      <c r="AD153">
        <v>0</v>
      </c>
      <c r="AN153">
        <v>0</v>
      </c>
      <c r="AO153">
        <v>1</v>
      </c>
      <c r="AP153">
        <v>1</v>
      </c>
      <c r="AQ153">
        <v>0</v>
      </c>
      <c r="AR153">
        <v>0</v>
      </c>
      <c r="AT153">
        <v>0.65</v>
      </c>
      <c r="AU153" t="s">
        <v>127</v>
      </c>
      <c r="AV153">
        <v>0</v>
      </c>
      <c r="AW153">
        <v>2</v>
      </c>
      <c r="AX153">
        <v>11092913</v>
      </c>
      <c r="AY153">
        <v>1</v>
      </c>
      <c r="AZ153">
        <v>0</v>
      </c>
      <c r="BA153">
        <v>153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</row>
    <row r="154" spans="1:75" ht="12.75">
      <c r="A154">
        <f>ROW(Source!A41)</f>
        <v>41</v>
      </c>
      <c r="B154">
        <v>11092894</v>
      </c>
      <c r="C154">
        <v>11092887</v>
      </c>
      <c r="D154">
        <v>1471982</v>
      </c>
      <c r="E154">
        <v>1</v>
      </c>
      <c r="F154">
        <v>1</v>
      </c>
      <c r="G154">
        <v>1</v>
      </c>
      <c r="H154">
        <v>2</v>
      </c>
      <c r="I154" t="s">
        <v>394</v>
      </c>
      <c r="J154" t="s">
        <v>395</v>
      </c>
      <c r="K154" t="s">
        <v>396</v>
      </c>
      <c r="L154">
        <v>1480</v>
      </c>
      <c r="N154">
        <v>1013</v>
      </c>
      <c r="O154" t="s">
        <v>203</v>
      </c>
      <c r="P154" t="s">
        <v>204</v>
      </c>
      <c r="Q154">
        <v>1</v>
      </c>
      <c r="Y154">
        <v>0.028499999999999998</v>
      </c>
      <c r="AA154">
        <v>0</v>
      </c>
      <c r="AB154">
        <v>107.3</v>
      </c>
      <c r="AC154">
        <v>0</v>
      </c>
      <c r="AD154">
        <v>0</v>
      </c>
      <c r="AN154">
        <v>0</v>
      </c>
      <c r="AO154">
        <v>1</v>
      </c>
      <c r="AP154">
        <v>1</v>
      </c>
      <c r="AQ154">
        <v>0</v>
      </c>
      <c r="AR154">
        <v>0</v>
      </c>
      <c r="AT154">
        <v>0.019</v>
      </c>
      <c r="AU154" t="s">
        <v>127</v>
      </c>
      <c r="AV154">
        <v>0</v>
      </c>
      <c r="AW154">
        <v>2</v>
      </c>
      <c r="AX154">
        <v>11092914</v>
      </c>
      <c r="AY154">
        <v>1</v>
      </c>
      <c r="AZ154">
        <v>0</v>
      </c>
      <c r="BA154">
        <v>154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</row>
    <row r="155" spans="1:75" ht="12.75">
      <c r="A155">
        <f>ROW(Source!A41)</f>
        <v>41</v>
      </c>
      <c r="B155">
        <v>11092895</v>
      </c>
      <c r="C155">
        <v>11092887</v>
      </c>
      <c r="D155">
        <v>1404368</v>
      </c>
      <c r="E155">
        <v>1</v>
      </c>
      <c r="F155">
        <v>1</v>
      </c>
      <c r="G155">
        <v>1</v>
      </c>
      <c r="H155">
        <v>3</v>
      </c>
      <c r="I155" t="s">
        <v>412</v>
      </c>
      <c r="J155" t="s">
        <v>413</v>
      </c>
      <c r="K155" t="s">
        <v>414</v>
      </c>
      <c r="L155">
        <v>1346</v>
      </c>
      <c r="N155">
        <v>1009</v>
      </c>
      <c r="O155" t="s">
        <v>245</v>
      </c>
      <c r="P155" t="s">
        <v>245</v>
      </c>
      <c r="Q155">
        <v>1</v>
      </c>
      <c r="Y155">
        <v>0.07</v>
      </c>
      <c r="AA155">
        <v>14.3</v>
      </c>
      <c r="AB155">
        <v>0</v>
      </c>
      <c r="AC155">
        <v>0</v>
      </c>
      <c r="AD155">
        <v>0</v>
      </c>
      <c r="AN155">
        <v>0</v>
      </c>
      <c r="AO155">
        <v>1</v>
      </c>
      <c r="AP155">
        <v>1</v>
      </c>
      <c r="AQ155">
        <v>0</v>
      </c>
      <c r="AR155">
        <v>0</v>
      </c>
      <c r="AT155">
        <v>0.07</v>
      </c>
      <c r="AV155">
        <v>0</v>
      </c>
      <c r="AW155">
        <v>2</v>
      </c>
      <c r="AX155">
        <v>11092915</v>
      </c>
      <c r="AY155">
        <v>1</v>
      </c>
      <c r="AZ155">
        <v>0</v>
      </c>
      <c r="BA155">
        <v>155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</row>
    <row r="156" spans="1:75" ht="12.75">
      <c r="A156">
        <f>ROW(Source!A41)</f>
        <v>41</v>
      </c>
      <c r="B156">
        <v>11092896</v>
      </c>
      <c r="C156">
        <v>11092887</v>
      </c>
      <c r="D156">
        <v>1404455</v>
      </c>
      <c r="E156">
        <v>1</v>
      </c>
      <c r="F156">
        <v>1</v>
      </c>
      <c r="G156">
        <v>1</v>
      </c>
      <c r="H156">
        <v>3</v>
      </c>
      <c r="I156" t="s">
        <v>462</v>
      </c>
      <c r="J156" t="s">
        <v>463</v>
      </c>
      <c r="K156" t="s">
        <v>464</v>
      </c>
      <c r="L156">
        <v>1346</v>
      </c>
      <c r="N156">
        <v>1009</v>
      </c>
      <c r="O156" t="s">
        <v>245</v>
      </c>
      <c r="P156" t="s">
        <v>245</v>
      </c>
      <c r="Q156">
        <v>1</v>
      </c>
      <c r="Y156">
        <v>0.014</v>
      </c>
      <c r="AA156">
        <v>18.9</v>
      </c>
      <c r="AB156">
        <v>0</v>
      </c>
      <c r="AC156">
        <v>0</v>
      </c>
      <c r="AD156">
        <v>0</v>
      </c>
      <c r="AN156">
        <v>0</v>
      </c>
      <c r="AO156">
        <v>1</v>
      </c>
      <c r="AP156">
        <v>1</v>
      </c>
      <c r="AQ156">
        <v>0</v>
      </c>
      <c r="AR156">
        <v>0</v>
      </c>
      <c r="AT156">
        <v>0.014</v>
      </c>
      <c r="AV156">
        <v>0</v>
      </c>
      <c r="AW156">
        <v>2</v>
      </c>
      <c r="AX156">
        <v>11092916</v>
      </c>
      <c r="AY156">
        <v>1</v>
      </c>
      <c r="AZ156">
        <v>0</v>
      </c>
      <c r="BA156">
        <v>156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</row>
    <row r="157" spans="1:75" ht="12.75">
      <c r="A157">
        <f>ROW(Source!A41)</f>
        <v>41</v>
      </c>
      <c r="B157">
        <v>11092897</v>
      </c>
      <c r="C157">
        <v>11092887</v>
      </c>
      <c r="D157">
        <v>1404489</v>
      </c>
      <c r="E157">
        <v>1</v>
      </c>
      <c r="F157">
        <v>1</v>
      </c>
      <c r="G157">
        <v>1</v>
      </c>
      <c r="H157">
        <v>3</v>
      </c>
      <c r="I157" t="s">
        <v>403</v>
      </c>
      <c r="J157" t="s">
        <v>404</v>
      </c>
      <c r="K157" t="s">
        <v>405</v>
      </c>
      <c r="L157">
        <v>1346</v>
      </c>
      <c r="N157">
        <v>1009</v>
      </c>
      <c r="O157" t="s">
        <v>245</v>
      </c>
      <c r="P157" t="s">
        <v>245</v>
      </c>
      <c r="Q157">
        <v>1</v>
      </c>
      <c r="Y157">
        <v>0.653</v>
      </c>
      <c r="AA157">
        <v>9.04</v>
      </c>
      <c r="AB157">
        <v>0</v>
      </c>
      <c r="AC157">
        <v>0</v>
      </c>
      <c r="AD157">
        <v>0</v>
      </c>
      <c r="AN157">
        <v>0</v>
      </c>
      <c r="AO157">
        <v>1</v>
      </c>
      <c r="AP157">
        <v>1</v>
      </c>
      <c r="AQ157">
        <v>0</v>
      </c>
      <c r="AR157">
        <v>0</v>
      </c>
      <c r="AT157">
        <v>0.653</v>
      </c>
      <c r="AV157">
        <v>0</v>
      </c>
      <c r="AW157">
        <v>2</v>
      </c>
      <c r="AX157">
        <v>11092917</v>
      </c>
      <c r="AY157">
        <v>1</v>
      </c>
      <c r="AZ157">
        <v>0</v>
      </c>
      <c r="BA157">
        <v>157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</row>
    <row r="158" spans="1:75" ht="12.75">
      <c r="A158">
        <f>ROW(Source!A41)</f>
        <v>41</v>
      </c>
      <c r="B158">
        <v>11092898</v>
      </c>
      <c r="C158">
        <v>11092887</v>
      </c>
      <c r="D158">
        <v>1405109</v>
      </c>
      <c r="E158">
        <v>1</v>
      </c>
      <c r="F158">
        <v>1</v>
      </c>
      <c r="G158">
        <v>1</v>
      </c>
      <c r="H158">
        <v>3</v>
      </c>
      <c r="I158" t="s">
        <v>465</v>
      </c>
      <c r="J158" t="s">
        <v>466</v>
      </c>
      <c r="K158" t="s">
        <v>467</v>
      </c>
      <c r="L158">
        <v>1355</v>
      </c>
      <c r="N158">
        <v>1010</v>
      </c>
      <c r="O158" t="s">
        <v>138</v>
      </c>
      <c r="P158" t="s">
        <v>138</v>
      </c>
      <c r="Q158">
        <v>100</v>
      </c>
      <c r="Y158">
        <v>0.04</v>
      </c>
      <c r="AA158">
        <v>86</v>
      </c>
      <c r="AB158">
        <v>0</v>
      </c>
      <c r="AC158">
        <v>0</v>
      </c>
      <c r="AD158">
        <v>0</v>
      </c>
      <c r="AN158">
        <v>0</v>
      </c>
      <c r="AO158">
        <v>1</v>
      </c>
      <c r="AP158">
        <v>1</v>
      </c>
      <c r="AQ158">
        <v>0</v>
      </c>
      <c r="AR158">
        <v>0</v>
      </c>
      <c r="AT158">
        <v>0.04</v>
      </c>
      <c r="AV158">
        <v>0</v>
      </c>
      <c r="AW158">
        <v>2</v>
      </c>
      <c r="AX158">
        <v>11092918</v>
      </c>
      <c r="AY158">
        <v>1</v>
      </c>
      <c r="AZ158">
        <v>0</v>
      </c>
      <c r="BA158">
        <v>158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</row>
    <row r="159" spans="1:75" ht="12.75">
      <c r="A159">
        <f>ROW(Source!A41)</f>
        <v>41</v>
      </c>
      <c r="B159">
        <v>11092899</v>
      </c>
      <c r="C159">
        <v>11092887</v>
      </c>
      <c r="D159">
        <v>1405744</v>
      </c>
      <c r="E159">
        <v>1</v>
      </c>
      <c r="F159">
        <v>1</v>
      </c>
      <c r="G159">
        <v>1</v>
      </c>
      <c r="H159">
        <v>3</v>
      </c>
      <c r="I159" t="s">
        <v>468</v>
      </c>
      <c r="J159" t="s">
        <v>469</v>
      </c>
      <c r="K159" t="s">
        <v>470</v>
      </c>
      <c r="L159">
        <v>1346</v>
      </c>
      <c r="N159">
        <v>1009</v>
      </c>
      <c r="O159" t="s">
        <v>245</v>
      </c>
      <c r="P159" t="s">
        <v>245</v>
      </c>
      <c r="Q159">
        <v>1</v>
      </c>
      <c r="Y159">
        <v>0.053</v>
      </c>
      <c r="AA159">
        <v>37.4</v>
      </c>
      <c r="AB159">
        <v>0</v>
      </c>
      <c r="AC159">
        <v>0</v>
      </c>
      <c r="AD159">
        <v>0</v>
      </c>
      <c r="AN159">
        <v>0</v>
      </c>
      <c r="AO159">
        <v>1</v>
      </c>
      <c r="AP159">
        <v>1</v>
      </c>
      <c r="AQ159">
        <v>0</v>
      </c>
      <c r="AR159">
        <v>0</v>
      </c>
      <c r="AT159">
        <v>0.053</v>
      </c>
      <c r="AV159">
        <v>0</v>
      </c>
      <c r="AW159">
        <v>2</v>
      </c>
      <c r="AX159">
        <v>11092919</v>
      </c>
      <c r="AY159">
        <v>1</v>
      </c>
      <c r="AZ159">
        <v>0</v>
      </c>
      <c r="BA159">
        <v>159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</row>
    <row r="160" spans="1:75" ht="12.75">
      <c r="A160">
        <f>ROW(Source!A41)</f>
        <v>41</v>
      </c>
      <c r="B160">
        <v>11092900</v>
      </c>
      <c r="C160">
        <v>11092887</v>
      </c>
      <c r="D160">
        <v>1405803</v>
      </c>
      <c r="E160">
        <v>1</v>
      </c>
      <c r="F160">
        <v>1</v>
      </c>
      <c r="G160">
        <v>1</v>
      </c>
      <c r="H160">
        <v>3</v>
      </c>
      <c r="I160" t="s">
        <v>430</v>
      </c>
      <c r="J160" t="s">
        <v>431</v>
      </c>
      <c r="K160" t="s">
        <v>432</v>
      </c>
      <c r="L160">
        <v>1346</v>
      </c>
      <c r="N160">
        <v>1009</v>
      </c>
      <c r="O160" t="s">
        <v>245</v>
      </c>
      <c r="P160" t="s">
        <v>245</v>
      </c>
      <c r="Q160">
        <v>1</v>
      </c>
      <c r="Y160">
        <v>0.078</v>
      </c>
      <c r="AA160">
        <v>28.6</v>
      </c>
      <c r="AB160">
        <v>0</v>
      </c>
      <c r="AC160">
        <v>0</v>
      </c>
      <c r="AD160">
        <v>0</v>
      </c>
      <c r="AN160">
        <v>0</v>
      </c>
      <c r="AO160">
        <v>1</v>
      </c>
      <c r="AP160">
        <v>1</v>
      </c>
      <c r="AQ160">
        <v>0</v>
      </c>
      <c r="AR160">
        <v>0</v>
      </c>
      <c r="AT160">
        <v>0.078</v>
      </c>
      <c r="AV160">
        <v>0</v>
      </c>
      <c r="AW160">
        <v>2</v>
      </c>
      <c r="AX160">
        <v>11092920</v>
      </c>
      <c r="AY160">
        <v>1</v>
      </c>
      <c r="AZ160">
        <v>0</v>
      </c>
      <c r="BA160">
        <v>160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</row>
    <row r="161" spans="1:75" ht="12.75">
      <c r="A161">
        <f>ROW(Source!A41)</f>
        <v>41</v>
      </c>
      <c r="B161">
        <v>11092901</v>
      </c>
      <c r="C161">
        <v>11092887</v>
      </c>
      <c r="D161">
        <v>1423458</v>
      </c>
      <c r="E161">
        <v>1</v>
      </c>
      <c r="F161">
        <v>1</v>
      </c>
      <c r="G161">
        <v>1</v>
      </c>
      <c r="H161">
        <v>3</v>
      </c>
      <c r="I161" t="s">
        <v>418</v>
      </c>
      <c r="J161" t="s">
        <v>419</v>
      </c>
      <c r="K161" t="s">
        <v>420</v>
      </c>
      <c r="L161">
        <v>1348</v>
      </c>
      <c r="N161">
        <v>1009</v>
      </c>
      <c r="O161" t="s">
        <v>95</v>
      </c>
      <c r="P161" t="s">
        <v>95</v>
      </c>
      <c r="Q161">
        <v>1000</v>
      </c>
      <c r="Y161">
        <v>0.012</v>
      </c>
      <c r="AA161">
        <v>11500</v>
      </c>
      <c r="AB161">
        <v>0</v>
      </c>
      <c r="AC161">
        <v>0</v>
      </c>
      <c r="AD161">
        <v>0</v>
      </c>
      <c r="AN161">
        <v>0</v>
      </c>
      <c r="AO161">
        <v>1</v>
      </c>
      <c r="AP161">
        <v>1</v>
      </c>
      <c r="AQ161">
        <v>0</v>
      </c>
      <c r="AR161">
        <v>0</v>
      </c>
      <c r="AT161">
        <v>0.012</v>
      </c>
      <c r="AV161">
        <v>0</v>
      </c>
      <c r="AW161">
        <v>2</v>
      </c>
      <c r="AX161">
        <v>11092921</v>
      </c>
      <c r="AY161">
        <v>1</v>
      </c>
      <c r="AZ161">
        <v>0</v>
      </c>
      <c r="BA161">
        <v>161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</row>
    <row r="162" spans="1:75" ht="12.75">
      <c r="A162">
        <f>ROW(Source!A41)</f>
        <v>41</v>
      </c>
      <c r="B162">
        <v>11092902</v>
      </c>
      <c r="C162">
        <v>11092887</v>
      </c>
      <c r="D162">
        <v>1444118</v>
      </c>
      <c r="E162">
        <v>1</v>
      </c>
      <c r="F162">
        <v>1</v>
      </c>
      <c r="G162">
        <v>1</v>
      </c>
      <c r="H162">
        <v>3</v>
      </c>
      <c r="I162" t="s">
        <v>471</v>
      </c>
      <c r="J162" t="s">
        <v>472</v>
      </c>
      <c r="K162" t="s">
        <v>473</v>
      </c>
      <c r="L162">
        <v>1354</v>
      </c>
      <c r="N162">
        <v>1010</v>
      </c>
      <c r="O162" t="s">
        <v>111</v>
      </c>
      <c r="P162" t="s">
        <v>111</v>
      </c>
      <c r="Q162">
        <v>1</v>
      </c>
      <c r="Y162">
        <v>12.2</v>
      </c>
      <c r="AA162">
        <v>0</v>
      </c>
      <c r="AB162">
        <v>0</v>
      </c>
      <c r="AC162">
        <v>0</v>
      </c>
      <c r="AD162">
        <v>0</v>
      </c>
      <c r="AN162">
        <v>0</v>
      </c>
      <c r="AO162">
        <v>1</v>
      </c>
      <c r="AP162">
        <v>1</v>
      </c>
      <c r="AQ162">
        <v>0</v>
      </c>
      <c r="AR162">
        <v>0</v>
      </c>
      <c r="AT162">
        <v>12.2</v>
      </c>
      <c r="AV162">
        <v>0</v>
      </c>
      <c r="AW162">
        <v>2</v>
      </c>
      <c r="AX162">
        <v>11092922</v>
      </c>
      <c r="AY162">
        <v>1</v>
      </c>
      <c r="AZ162">
        <v>0</v>
      </c>
      <c r="BA162">
        <v>162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</row>
    <row r="163" spans="1:75" ht="12.75">
      <c r="A163">
        <f>ROW(Source!A41)</f>
        <v>41</v>
      </c>
      <c r="B163">
        <v>11092903</v>
      </c>
      <c r="C163">
        <v>11092887</v>
      </c>
      <c r="D163">
        <v>1444144</v>
      </c>
      <c r="E163">
        <v>1</v>
      </c>
      <c r="F163">
        <v>1</v>
      </c>
      <c r="G163">
        <v>1</v>
      </c>
      <c r="H163">
        <v>3</v>
      </c>
      <c r="I163" t="s">
        <v>474</v>
      </c>
      <c r="J163" t="s">
        <v>475</v>
      </c>
      <c r="K163" t="s">
        <v>476</v>
      </c>
      <c r="L163">
        <v>1354</v>
      </c>
      <c r="N163">
        <v>1010</v>
      </c>
      <c r="O163" t="s">
        <v>111</v>
      </c>
      <c r="P163" t="s">
        <v>111</v>
      </c>
      <c r="Q163">
        <v>1</v>
      </c>
      <c r="Y163">
        <v>1</v>
      </c>
      <c r="AA163">
        <v>0</v>
      </c>
      <c r="AB163">
        <v>0</v>
      </c>
      <c r="AC163">
        <v>0</v>
      </c>
      <c r="AD163">
        <v>0</v>
      </c>
      <c r="AN163">
        <v>0</v>
      </c>
      <c r="AO163">
        <v>1</v>
      </c>
      <c r="AP163">
        <v>1</v>
      </c>
      <c r="AQ163">
        <v>0</v>
      </c>
      <c r="AR163">
        <v>0</v>
      </c>
      <c r="AT163">
        <v>1</v>
      </c>
      <c r="AV163">
        <v>0</v>
      </c>
      <c r="AW163">
        <v>2</v>
      </c>
      <c r="AX163">
        <v>11092923</v>
      </c>
      <c r="AY163">
        <v>1</v>
      </c>
      <c r="AZ163">
        <v>0</v>
      </c>
      <c r="BA163">
        <v>163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</row>
    <row r="164" spans="1:75" ht="12.75">
      <c r="A164">
        <f>ROW(Source!A41)</f>
        <v>41</v>
      </c>
      <c r="B164">
        <v>11092904</v>
      </c>
      <c r="C164">
        <v>11092887</v>
      </c>
      <c r="D164">
        <v>1444364</v>
      </c>
      <c r="E164">
        <v>1</v>
      </c>
      <c r="F164">
        <v>1</v>
      </c>
      <c r="G164">
        <v>1</v>
      </c>
      <c r="H164">
        <v>3</v>
      </c>
      <c r="I164" t="s">
        <v>436</v>
      </c>
      <c r="J164" t="s">
        <v>437</v>
      </c>
      <c r="K164" t="s">
        <v>438</v>
      </c>
      <c r="L164">
        <v>1355</v>
      </c>
      <c r="N164">
        <v>1010</v>
      </c>
      <c r="O164" t="s">
        <v>138</v>
      </c>
      <c r="P164" t="s">
        <v>138</v>
      </c>
      <c r="Q164">
        <v>100</v>
      </c>
      <c r="Y164">
        <v>0.02</v>
      </c>
      <c r="AA164">
        <v>142.5</v>
      </c>
      <c r="AB164">
        <v>0</v>
      </c>
      <c r="AC164">
        <v>0</v>
      </c>
      <c r="AD164">
        <v>0</v>
      </c>
      <c r="AN164">
        <v>0</v>
      </c>
      <c r="AO164">
        <v>1</v>
      </c>
      <c r="AP164">
        <v>1</v>
      </c>
      <c r="AQ164">
        <v>0</v>
      </c>
      <c r="AR164">
        <v>0</v>
      </c>
      <c r="AT164">
        <v>0.02</v>
      </c>
      <c r="AV164">
        <v>0</v>
      </c>
      <c r="AW164">
        <v>2</v>
      </c>
      <c r="AX164">
        <v>11092924</v>
      </c>
      <c r="AY164">
        <v>1</v>
      </c>
      <c r="AZ164">
        <v>0</v>
      </c>
      <c r="BA164">
        <v>164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</row>
    <row r="165" spans="1:75" ht="12.75">
      <c r="A165">
        <f>ROW(Source!A41)</f>
        <v>41</v>
      </c>
      <c r="B165">
        <v>11092905</v>
      </c>
      <c r="C165">
        <v>11092887</v>
      </c>
      <c r="D165">
        <v>1444415</v>
      </c>
      <c r="E165">
        <v>1</v>
      </c>
      <c r="F165">
        <v>1</v>
      </c>
      <c r="G165">
        <v>1</v>
      </c>
      <c r="H165">
        <v>3</v>
      </c>
      <c r="I165" t="s">
        <v>477</v>
      </c>
      <c r="J165" t="s">
        <v>478</v>
      </c>
      <c r="K165" t="s">
        <v>479</v>
      </c>
      <c r="L165">
        <v>1346</v>
      </c>
      <c r="N165">
        <v>1009</v>
      </c>
      <c r="O165" t="s">
        <v>245</v>
      </c>
      <c r="P165" t="s">
        <v>245</v>
      </c>
      <c r="Q165">
        <v>1</v>
      </c>
      <c r="Y165">
        <v>0.084</v>
      </c>
      <c r="AA165">
        <v>0</v>
      </c>
      <c r="AB165">
        <v>0</v>
      </c>
      <c r="AC165">
        <v>0</v>
      </c>
      <c r="AD165">
        <v>0</v>
      </c>
      <c r="AN165">
        <v>0</v>
      </c>
      <c r="AO165">
        <v>1</v>
      </c>
      <c r="AP165">
        <v>1</v>
      </c>
      <c r="AQ165">
        <v>0</v>
      </c>
      <c r="AR165">
        <v>0</v>
      </c>
      <c r="AT165">
        <v>0.084</v>
      </c>
      <c r="AV165">
        <v>0</v>
      </c>
      <c r="AW165">
        <v>2</v>
      </c>
      <c r="AX165">
        <v>11092925</v>
      </c>
      <c r="AY165">
        <v>1</v>
      </c>
      <c r="AZ165">
        <v>0</v>
      </c>
      <c r="BA165">
        <v>165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</row>
    <row r="166" spans="1:75" ht="12.75">
      <c r="A166">
        <f>ROW(Source!A41)</f>
        <v>41</v>
      </c>
      <c r="B166">
        <v>11092906</v>
      </c>
      <c r="C166">
        <v>11092887</v>
      </c>
      <c r="D166">
        <v>1458777</v>
      </c>
      <c r="E166">
        <v>1</v>
      </c>
      <c r="F166">
        <v>1</v>
      </c>
      <c r="G166">
        <v>1</v>
      </c>
      <c r="H166">
        <v>3</v>
      </c>
      <c r="I166" t="s">
        <v>480</v>
      </c>
      <c r="J166" t="s">
        <v>481</v>
      </c>
      <c r="K166" t="s">
        <v>482</v>
      </c>
      <c r="L166">
        <v>1346</v>
      </c>
      <c r="N166">
        <v>1009</v>
      </c>
      <c r="O166" t="s">
        <v>245</v>
      </c>
      <c r="P166" t="s">
        <v>245</v>
      </c>
      <c r="Q166">
        <v>1</v>
      </c>
      <c r="Y166">
        <v>0.056</v>
      </c>
      <c r="AA166">
        <v>30.6</v>
      </c>
      <c r="AB166">
        <v>0</v>
      </c>
      <c r="AC166">
        <v>0</v>
      </c>
      <c r="AD166">
        <v>0</v>
      </c>
      <c r="AN166">
        <v>0</v>
      </c>
      <c r="AO166">
        <v>1</v>
      </c>
      <c r="AP166">
        <v>1</v>
      </c>
      <c r="AQ166">
        <v>0</v>
      </c>
      <c r="AR166">
        <v>0</v>
      </c>
      <c r="AT166">
        <v>0.056</v>
      </c>
      <c r="AV166">
        <v>0</v>
      </c>
      <c r="AW166">
        <v>2</v>
      </c>
      <c r="AX166">
        <v>11092926</v>
      </c>
      <c r="AY166">
        <v>1</v>
      </c>
      <c r="AZ166">
        <v>0</v>
      </c>
      <c r="BA166">
        <v>166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</row>
    <row r="167" spans="1:75" ht="12.75">
      <c r="A167">
        <f>ROW(Source!A41)</f>
        <v>41</v>
      </c>
      <c r="B167">
        <v>11092907</v>
      </c>
      <c r="C167">
        <v>11092887</v>
      </c>
      <c r="D167">
        <v>1459071</v>
      </c>
      <c r="E167">
        <v>1</v>
      </c>
      <c r="F167">
        <v>1</v>
      </c>
      <c r="G167">
        <v>1</v>
      </c>
      <c r="H167">
        <v>3</v>
      </c>
      <c r="I167" t="s">
        <v>483</v>
      </c>
      <c r="J167" t="s">
        <v>484</v>
      </c>
      <c r="K167" t="s">
        <v>485</v>
      </c>
      <c r="L167">
        <v>1346</v>
      </c>
      <c r="N167">
        <v>1009</v>
      </c>
      <c r="O167" t="s">
        <v>245</v>
      </c>
      <c r="P167" t="s">
        <v>245</v>
      </c>
      <c r="Q167">
        <v>1</v>
      </c>
      <c r="Y167">
        <v>0.132</v>
      </c>
      <c r="AA167">
        <v>91.29</v>
      </c>
      <c r="AB167">
        <v>0</v>
      </c>
      <c r="AC167">
        <v>0</v>
      </c>
      <c r="AD167">
        <v>0</v>
      </c>
      <c r="AN167">
        <v>0</v>
      </c>
      <c r="AO167">
        <v>1</v>
      </c>
      <c r="AP167">
        <v>1</v>
      </c>
      <c r="AQ167">
        <v>0</v>
      </c>
      <c r="AR167">
        <v>0</v>
      </c>
      <c r="AT167">
        <v>0.132</v>
      </c>
      <c r="AV167">
        <v>0</v>
      </c>
      <c r="AW167">
        <v>2</v>
      </c>
      <c r="AX167">
        <v>11092927</v>
      </c>
      <c r="AY167">
        <v>1</v>
      </c>
      <c r="AZ167">
        <v>0</v>
      </c>
      <c r="BA167">
        <v>167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</row>
    <row r="168" spans="1:75" ht="12.75">
      <c r="A168">
        <f>ROW(Source!A42)</f>
        <v>42</v>
      </c>
      <c r="B168">
        <v>11092950</v>
      </c>
      <c r="C168">
        <v>11092949</v>
      </c>
      <c r="D168">
        <v>121651</v>
      </c>
      <c r="E168">
        <v>1</v>
      </c>
      <c r="F168">
        <v>1</v>
      </c>
      <c r="G168">
        <v>1</v>
      </c>
      <c r="H168">
        <v>1</v>
      </c>
      <c r="I168" t="s">
        <v>486</v>
      </c>
      <c r="K168" t="s">
        <v>487</v>
      </c>
      <c r="L168">
        <v>1369</v>
      </c>
      <c r="N168">
        <v>1013</v>
      </c>
      <c r="O168" t="s">
        <v>193</v>
      </c>
      <c r="P168" t="s">
        <v>193</v>
      </c>
      <c r="Q168">
        <v>1</v>
      </c>
      <c r="Y168">
        <v>137.99999999999997</v>
      </c>
      <c r="AA168">
        <v>0</v>
      </c>
      <c r="AB168">
        <v>0</v>
      </c>
      <c r="AC168">
        <v>0</v>
      </c>
      <c r="AD168">
        <v>9.290000000000001</v>
      </c>
      <c r="AN168">
        <v>0</v>
      </c>
      <c r="AO168">
        <v>1</v>
      </c>
      <c r="AP168">
        <v>1</v>
      </c>
      <c r="AQ168">
        <v>0</v>
      </c>
      <c r="AR168">
        <v>0</v>
      </c>
      <c r="AT168">
        <v>100</v>
      </c>
      <c r="AU168" t="s">
        <v>128</v>
      </c>
      <c r="AV168">
        <v>1</v>
      </c>
      <c r="AW168">
        <v>2</v>
      </c>
      <c r="AX168">
        <v>11092965</v>
      </c>
      <c r="AY168">
        <v>1</v>
      </c>
      <c r="AZ168">
        <v>0</v>
      </c>
      <c r="BA168">
        <v>168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</row>
    <row r="169" spans="1:75" ht="12.75">
      <c r="A169">
        <f>ROW(Source!A42)</f>
        <v>42</v>
      </c>
      <c r="B169">
        <v>11092951</v>
      </c>
      <c r="C169">
        <v>11092949</v>
      </c>
      <c r="D169">
        <v>121548</v>
      </c>
      <c r="E169">
        <v>1</v>
      </c>
      <c r="F169">
        <v>1</v>
      </c>
      <c r="G169">
        <v>1</v>
      </c>
      <c r="H169">
        <v>1</v>
      </c>
      <c r="I169" t="s">
        <v>27</v>
      </c>
      <c r="K169" t="s">
        <v>194</v>
      </c>
      <c r="L169">
        <v>608254</v>
      </c>
      <c r="N169">
        <v>1013</v>
      </c>
      <c r="O169" t="s">
        <v>195</v>
      </c>
      <c r="P169" t="s">
        <v>195</v>
      </c>
      <c r="Q169">
        <v>1</v>
      </c>
      <c r="Y169">
        <v>0.26999999999999996</v>
      </c>
      <c r="AA169">
        <v>0</v>
      </c>
      <c r="AB169">
        <v>0</v>
      </c>
      <c r="AC169">
        <v>0</v>
      </c>
      <c r="AD169">
        <v>0</v>
      </c>
      <c r="AN169">
        <v>0</v>
      </c>
      <c r="AO169">
        <v>1</v>
      </c>
      <c r="AP169">
        <v>1</v>
      </c>
      <c r="AQ169">
        <v>0</v>
      </c>
      <c r="AR169">
        <v>0</v>
      </c>
      <c r="AT169">
        <v>0.18</v>
      </c>
      <c r="AU169" t="s">
        <v>127</v>
      </c>
      <c r="AV169">
        <v>2</v>
      </c>
      <c r="AW169">
        <v>2</v>
      </c>
      <c r="AX169">
        <v>11092966</v>
      </c>
      <c r="AY169">
        <v>1</v>
      </c>
      <c r="AZ169">
        <v>0</v>
      </c>
      <c r="BA169">
        <v>169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</row>
    <row r="170" spans="1:75" ht="12.75">
      <c r="A170">
        <f>ROW(Source!A42)</f>
        <v>42</v>
      </c>
      <c r="B170">
        <v>11092952</v>
      </c>
      <c r="C170">
        <v>11092949</v>
      </c>
      <c r="D170">
        <v>1466783</v>
      </c>
      <c r="E170">
        <v>1</v>
      </c>
      <c r="F170">
        <v>1</v>
      </c>
      <c r="G170">
        <v>1</v>
      </c>
      <c r="H170">
        <v>2</v>
      </c>
      <c r="I170" t="s">
        <v>392</v>
      </c>
      <c r="J170" t="s">
        <v>221</v>
      </c>
      <c r="K170" t="s">
        <v>393</v>
      </c>
      <c r="L170">
        <v>1480</v>
      </c>
      <c r="N170">
        <v>1013</v>
      </c>
      <c r="O170" t="s">
        <v>203</v>
      </c>
      <c r="P170" t="s">
        <v>204</v>
      </c>
      <c r="Q170">
        <v>1</v>
      </c>
      <c r="Y170">
        <v>0.13499999999999998</v>
      </c>
      <c r="AA170">
        <v>0</v>
      </c>
      <c r="AB170">
        <v>134.65</v>
      </c>
      <c r="AC170">
        <v>13.5</v>
      </c>
      <c r="AD170">
        <v>0</v>
      </c>
      <c r="AN170">
        <v>0</v>
      </c>
      <c r="AO170">
        <v>1</v>
      </c>
      <c r="AP170">
        <v>1</v>
      </c>
      <c r="AQ170">
        <v>0</v>
      </c>
      <c r="AR170">
        <v>0</v>
      </c>
      <c r="AT170">
        <v>0.09</v>
      </c>
      <c r="AU170" t="s">
        <v>127</v>
      </c>
      <c r="AV170">
        <v>0</v>
      </c>
      <c r="AW170">
        <v>2</v>
      </c>
      <c r="AX170">
        <v>11092967</v>
      </c>
      <c r="AY170">
        <v>1</v>
      </c>
      <c r="AZ170">
        <v>0</v>
      </c>
      <c r="BA170">
        <v>170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</row>
    <row r="171" spans="1:75" ht="12.75">
      <c r="A171">
        <f>ROW(Source!A42)</f>
        <v>42</v>
      </c>
      <c r="B171">
        <v>11092953</v>
      </c>
      <c r="C171">
        <v>11092949</v>
      </c>
      <c r="D171">
        <v>1471455</v>
      </c>
      <c r="E171">
        <v>1</v>
      </c>
      <c r="F171">
        <v>1</v>
      </c>
      <c r="G171">
        <v>1</v>
      </c>
      <c r="H171">
        <v>2</v>
      </c>
      <c r="I171" t="s">
        <v>460</v>
      </c>
      <c r="J171" t="s">
        <v>428</v>
      </c>
      <c r="K171" t="s">
        <v>461</v>
      </c>
      <c r="L171">
        <v>1368</v>
      </c>
      <c r="N171">
        <v>1011</v>
      </c>
      <c r="O171" t="s">
        <v>199</v>
      </c>
      <c r="P171" t="s">
        <v>199</v>
      </c>
      <c r="Q171">
        <v>1</v>
      </c>
      <c r="Y171">
        <v>46.05</v>
      </c>
      <c r="AA171">
        <v>0</v>
      </c>
      <c r="AB171">
        <v>1.11</v>
      </c>
      <c r="AC171">
        <v>0</v>
      </c>
      <c r="AD171">
        <v>0</v>
      </c>
      <c r="AN171">
        <v>0</v>
      </c>
      <c r="AO171">
        <v>1</v>
      </c>
      <c r="AP171">
        <v>1</v>
      </c>
      <c r="AQ171">
        <v>0</v>
      </c>
      <c r="AR171">
        <v>0</v>
      </c>
      <c r="AT171">
        <v>30.7</v>
      </c>
      <c r="AU171" t="s">
        <v>127</v>
      </c>
      <c r="AV171">
        <v>0</v>
      </c>
      <c r="AW171">
        <v>2</v>
      </c>
      <c r="AX171">
        <v>11092968</v>
      </c>
      <c r="AY171">
        <v>1</v>
      </c>
      <c r="AZ171">
        <v>0</v>
      </c>
      <c r="BA171">
        <v>171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</row>
    <row r="172" spans="1:75" ht="12.75">
      <c r="A172">
        <f>ROW(Source!A42)</f>
        <v>42</v>
      </c>
      <c r="B172">
        <v>11092954</v>
      </c>
      <c r="C172">
        <v>11092949</v>
      </c>
      <c r="D172">
        <v>1471982</v>
      </c>
      <c r="E172">
        <v>1</v>
      </c>
      <c r="F172">
        <v>1</v>
      </c>
      <c r="G172">
        <v>1</v>
      </c>
      <c r="H172">
        <v>2</v>
      </c>
      <c r="I172" t="s">
        <v>394</v>
      </c>
      <c r="J172" t="s">
        <v>395</v>
      </c>
      <c r="K172" t="s">
        <v>396</v>
      </c>
      <c r="L172">
        <v>1480</v>
      </c>
      <c r="N172">
        <v>1013</v>
      </c>
      <c r="O172" t="s">
        <v>203</v>
      </c>
      <c r="P172" t="s">
        <v>204</v>
      </c>
      <c r="Q172">
        <v>1</v>
      </c>
      <c r="Y172">
        <v>0.13499999999999998</v>
      </c>
      <c r="AA172">
        <v>0</v>
      </c>
      <c r="AB172">
        <v>107.3</v>
      </c>
      <c r="AC172">
        <v>0</v>
      </c>
      <c r="AD172">
        <v>0</v>
      </c>
      <c r="AN172">
        <v>0</v>
      </c>
      <c r="AO172">
        <v>1</v>
      </c>
      <c r="AP172">
        <v>1</v>
      </c>
      <c r="AQ172">
        <v>0</v>
      </c>
      <c r="AR172">
        <v>0</v>
      </c>
      <c r="AT172">
        <v>0.09</v>
      </c>
      <c r="AU172" t="s">
        <v>127</v>
      </c>
      <c r="AV172">
        <v>0</v>
      </c>
      <c r="AW172">
        <v>2</v>
      </c>
      <c r="AX172">
        <v>11092969</v>
      </c>
      <c r="AY172">
        <v>1</v>
      </c>
      <c r="AZ172">
        <v>0</v>
      </c>
      <c r="BA172">
        <v>172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</row>
    <row r="173" spans="1:75" ht="12.75">
      <c r="A173">
        <f>ROW(Source!A42)</f>
        <v>42</v>
      </c>
      <c r="B173">
        <v>11092955</v>
      </c>
      <c r="C173">
        <v>11092949</v>
      </c>
      <c r="D173">
        <v>1401022</v>
      </c>
      <c r="E173">
        <v>1</v>
      </c>
      <c r="F173">
        <v>1</v>
      </c>
      <c r="G173">
        <v>1</v>
      </c>
      <c r="H173">
        <v>3</v>
      </c>
      <c r="I173" t="s">
        <v>488</v>
      </c>
      <c r="J173" t="s">
        <v>489</v>
      </c>
      <c r="K173" t="s">
        <v>490</v>
      </c>
      <c r="L173">
        <v>1348</v>
      </c>
      <c r="N173">
        <v>1009</v>
      </c>
      <c r="O173" t="s">
        <v>95</v>
      </c>
      <c r="P173" t="s">
        <v>95</v>
      </c>
      <c r="Q173">
        <v>1000</v>
      </c>
      <c r="Y173">
        <v>0.0006</v>
      </c>
      <c r="AA173">
        <v>70200</v>
      </c>
      <c r="AB173">
        <v>0</v>
      </c>
      <c r="AC173">
        <v>0</v>
      </c>
      <c r="AD173">
        <v>0</v>
      </c>
      <c r="AN173">
        <v>0</v>
      </c>
      <c r="AO173">
        <v>1</v>
      </c>
      <c r="AP173">
        <v>1</v>
      </c>
      <c r="AQ173">
        <v>0</v>
      </c>
      <c r="AR173">
        <v>0</v>
      </c>
      <c r="AT173">
        <v>0.0006</v>
      </c>
      <c r="AV173">
        <v>0</v>
      </c>
      <c r="AW173">
        <v>2</v>
      </c>
      <c r="AX173">
        <v>11092970</v>
      </c>
      <c r="AY173">
        <v>1</v>
      </c>
      <c r="AZ173">
        <v>0</v>
      </c>
      <c r="BA173">
        <v>173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</row>
    <row r="174" spans="1:75" ht="12.75">
      <c r="A174">
        <f>ROW(Source!A42)</f>
        <v>42</v>
      </c>
      <c r="B174">
        <v>11092956</v>
      </c>
      <c r="C174">
        <v>11092949</v>
      </c>
      <c r="D174">
        <v>1404455</v>
      </c>
      <c r="E174">
        <v>1</v>
      </c>
      <c r="F174">
        <v>1</v>
      </c>
      <c r="G174">
        <v>1</v>
      </c>
      <c r="H174">
        <v>3</v>
      </c>
      <c r="I174" t="s">
        <v>462</v>
      </c>
      <c r="J174" t="s">
        <v>463</v>
      </c>
      <c r="K174" t="s">
        <v>464</v>
      </c>
      <c r="L174">
        <v>1346</v>
      </c>
      <c r="N174">
        <v>1009</v>
      </c>
      <c r="O174" t="s">
        <v>245</v>
      </c>
      <c r="P174" t="s">
        <v>245</v>
      </c>
      <c r="Q174">
        <v>1</v>
      </c>
      <c r="Y174">
        <v>0.18</v>
      </c>
      <c r="AA174">
        <v>18.9</v>
      </c>
      <c r="AB174">
        <v>0</v>
      </c>
      <c r="AC174">
        <v>0</v>
      </c>
      <c r="AD174">
        <v>0</v>
      </c>
      <c r="AN174">
        <v>0</v>
      </c>
      <c r="AO174">
        <v>1</v>
      </c>
      <c r="AP174">
        <v>1</v>
      </c>
      <c r="AQ174">
        <v>0</v>
      </c>
      <c r="AR174">
        <v>0</v>
      </c>
      <c r="AT174">
        <v>0.18</v>
      </c>
      <c r="AV174">
        <v>0</v>
      </c>
      <c r="AW174">
        <v>2</v>
      </c>
      <c r="AX174">
        <v>11092971</v>
      </c>
      <c r="AY174">
        <v>1</v>
      </c>
      <c r="AZ174">
        <v>0</v>
      </c>
      <c r="BA174">
        <v>174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</row>
    <row r="175" spans="1:75" ht="12.75">
      <c r="A175">
        <f>ROW(Source!A42)</f>
        <v>42</v>
      </c>
      <c r="B175">
        <v>11092957</v>
      </c>
      <c r="C175">
        <v>11092949</v>
      </c>
      <c r="D175">
        <v>1404489</v>
      </c>
      <c r="E175">
        <v>1</v>
      </c>
      <c r="F175">
        <v>1</v>
      </c>
      <c r="G175">
        <v>1</v>
      </c>
      <c r="H175">
        <v>3</v>
      </c>
      <c r="I175" t="s">
        <v>403</v>
      </c>
      <c r="J175" t="s">
        <v>404</v>
      </c>
      <c r="K175" t="s">
        <v>405</v>
      </c>
      <c r="L175">
        <v>1346</v>
      </c>
      <c r="N175">
        <v>1009</v>
      </c>
      <c r="O175" t="s">
        <v>245</v>
      </c>
      <c r="P175" t="s">
        <v>245</v>
      </c>
      <c r="Q175">
        <v>1</v>
      </c>
      <c r="Y175">
        <v>26.96</v>
      </c>
      <c r="AA175">
        <v>9.04</v>
      </c>
      <c r="AB175">
        <v>0</v>
      </c>
      <c r="AC175">
        <v>0</v>
      </c>
      <c r="AD175">
        <v>0</v>
      </c>
      <c r="AN175">
        <v>0</v>
      </c>
      <c r="AO175">
        <v>1</v>
      </c>
      <c r="AP175">
        <v>1</v>
      </c>
      <c r="AQ175">
        <v>0</v>
      </c>
      <c r="AR175">
        <v>0</v>
      </c>
      <c r="AT175">
        <v>26.96</v>
      </c>
      <c r="AV175">
        <v>0</v>
      </c>
      <c r="AW175">
        <v>2</v>
      </c>
      <c r="AX175">
        <v>11092972</v>
      </c>
      <c r="AY175">
        <v>1</v>
      </c>
      <c r="AZ175">
        <v>0</v>
      </c>
      <c r="BA175">
        <v>175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</row>
    <row r="176" spans="1:75" ht="12.75">
      <c r="A176">
        <f>ROW(Source!A42)</f>
        <v>42</v>
      </c>
      <c r="B176">
        <v>11092958</v>
      </c>
      <c r="C176">
        <v>11092949</v>
      </c>
      <c r="D176">
        <v>1444118</v>
      </c>
      <c r="E176">
        <v>1</v>
      </c>
      <c r="F176">
        <v>1</v>
      </c>
      <c r="G176">
        <v>1</v>
      </c>
      <c r="H176">
        <v>3</v>
      </c>
      <c r="I176" t="s">
        <v>471</v>
      </c>
      <c r="J176" t="s">
        <v>472</v>
      </c>
      <c r="K176" t="s">
        <v>473</v>
      </c>
      <c r="L176">
        <v>1354</v>
      </c>
      <c r="N176">
        <v>1010</v>
      </c>
      <c r="O176" t="s">
        <v>111</v>
      </c>
      <c r="P176" t="s">
        <v>111</v>
      </c>
      <c r="Q176">
        <v>1</v>
      </c>
      <c r="Y176">
        <v>102</v>
      </c>
      <c r="AA176">
        <v>0</v>
      </c>
      <c r="AB176">
        <v>0</v>
      </c>
      <c r="AC176">
        <v>0</v>
      </c>
      <c r="AD176">
        <v>0</v>
      </c>
      <c r="AN176">
        <v>0</v>
      </c>
      <c r="AO176">
        <v>1</v>
      </c>
      <c r="AP176">
        <v>1</v>
      </c>
      <c r="AQ176">
        <v>0</v>
      </c>
      <c r="AR176">
        <v>0</v>
      </c>
      <c r="AT176">
        <v>102</v>
      </c>
      <c r="AV176">
        <v>0</v>
      </c>
      <c r="AW176">
        <v>2</v>
      </c>
      <c r="AX176">
        <v>11092973</v>
      </c>
      <c r="AY176">
        <v>1</v>
      </c>
      <c r="AZ176">
        <v>0</v>
      </c>
      <c r="BA176">
        <v>176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</row>
    <row r="177" spans="1:75" ht="12.75">
      <c r="A177">
        <f>ROW(Source!A42)</f>
        <v>42</v>
      </c>
      <c r="B177">
        <v>11092959</v>
      </c>
      <c r="C177">
        <v>11092949</v>
      </c>
      <c r="D177">
        <v>1444168</v>
      </c>
      <c r="E177">
        <v>1</v>
      </c>
      <c r="F177">
        <v>1</v>
      </c>
      <c r="G177">
        <v>1</v>
      </c>
      <c r="H177">
        <v>3</v>
      </c>
      <c r="I177" t="s">
        <v>491</v>
      </c>
      <c r="J177" t="s">
        <v>492</v>
      </c>
      <c r="K177" t="s">
        <v>493</v>
      </c>
      <c r="L177">
        <v>1356</v>
      </c>
      <c r="N177">
        <v>1010</v>
      </c>
      <c r="O177" t="s">
        <v>494</v>
      </c>
      <c r="P177" t="s">
        <v>494</v>
      </c>
      <c r="Q177">
        <v>1000</v>
      </c>
      <c r="Y177">
        <v>0.2</v>
      </c>
      <c r="AA177">
        <v>0</v>
      </c>
      <c r="AB177">
        <v>0</v>
      </c>
      <c r="AC177">
        <v>0</v>
      </c>
      <c r="AD177">
        <v>0</v>
      </c>
      <c r="AN177">
        <v>0</v>
      </c>
      <c r="AO177">
        <v>1</v>
      </c>
      <c r="AP177">
        <v>1</v>
      </c>
      <c r="AQ177">
        <v>0</v>
      </c>
      <c r="AR177">
        <v>0</v>
      </c>
      <c r="AT177">
        <v>0.2</v>
      </c>
      <c r="AV177">
        <v>0</v>
      </c>
      <c r="AW177">
        <v>2</v>
      </c>
      <c r="AX177">
        <v>11092974</v>
      </c>
      <c r="AY177">
        <v>1</v>
      </c>
      <c r="AZ177">
        <v>0</v>
      </c>
      <c r="BA177">
        <v>177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</row>
    <row r="178" spans="1:75" ht="12.75">
      <c r="A178">
        <f>ROW(Source!A42)</f>
        <v>42</v>
      </c>
      <c r="B178">
        <v>11092960</v>
      </c>
      <c r="C178">
        <v>11092949</v>
      </c>
      <c r="D178">
        <v>1444368</v>
      </c>
      <c r="E178">
        <v>1</v>
      </c>
      <c r="F178">
        <v>1</v>
      </c>
      <c r="G178">
        <v>1</v>
      </c>
      <c r="H178">
        <v>3</v>
      </c>
      <c r="I178" t="s">
        <v>495</v>
      </c>
      <c r="J178" t="s">
        <v>496</v>
      </c>
      <c r="K178" t="s">
        <v>497</v>
      </c>
      <c r="L178">
        <v>1355</v>
      </c>
      <c r="N178">
        <v>1010</v>
      </c>
      <c r="O178" t="s">
        <v>138</v>
      </c>
      <c r="P178" t="s">
        <v>138</v>
      </c>
      <c r="Q178">
        <v>100</v>
      </c>
      <c r="Y178">
        <v>1.02</v>
      </c>
      <c r="AA178">
        <v>0</v>
      </c>
      <c r="AB178">
        <v>0</v>
      </c>
      <c r="AC178">
        <v>0</v>
      </c>
      <c r="AD178">
        <v>0</v>
      </c>
      <c r="AN178">
        <v>0</v>
      </c>
      <c r="AO178">
        <v>1</v>
      </c>
      <c r="AP178">
        <v>1</v>
      </c>
      <c r="AQ178">
        <v>0</v>
      </c>
      <c r="AR178">
        <v>0</v>
      </c>
      <c r="AT178">
        <v>1.02</v>
      </c>
      <c r="AV178">
        <v>0</v>
      </c>
      <c r="AW178">
        <v>2</v>
      </c>
      <c r="AX178">
        <v>11092975</v>
      </c>
      <c r="AY178">
        <v>1</v>
      </c>
      <c r="AZ178">
        <v>0</v>
      </c>
      <c r="BA178">
        <v>178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</row>
    <row r="179" spans="1:75" ht="12.75">
      <c r="A179">
        <f>ROW(Source!A42)</f>
        <v>42</v>
      </c>
      <c r="B179">
        <v>11092961</v>
      </c>
      <c r="C179">
        <v>11092949</v>
      </c>
      <c r="D179">
        <v>1444415</v>
      </c>
      <c r="E179">
        <v>1</v>
      </c>
      <c r="F179">
        <v>1</v>
      </c>
      <c r="G179">
        <v>1</v>
      </c>
      <c r="H179">
        <v>3</v>
      </c>
      <c r="I179" t="s">
        <v>477</v>
      </c>
      <c r="J179" t="s">
        <v>478</v>
      </c>
      <c r="K179" t="s">
        <v>479</v>
      </c>
      <c r="L179">
        <v>1346</v>
      </c>
      <c r="N179">
        <v>1009</v>
      </c>
      <c r="O179" t="s">
        <v>245</v>
      </c>
      <c r="P179" t="s">
        <v>245</v>
      </c>
      <c r="Q179">
        <v>1</v>
      </c>
      <c r="Y179">
        <v>0.1</v>
      </c>
      <c r="AA179">
        <v>0</v>
      </c>
      <c r="AB179">
        <v>0</v>
      </c>
      <c r="AC179">
        <v>0</v>
      </c>
      <c r="AD179">
        <v>0</v>
      </c>
      <c r="AN179">
        <v>0</v>
      </c>
      <c r="AO179">
        <v>1</v>
      </c>
      <c r="AP179">
        <v>1</v>
      </c>
      <c r="AQ179">
        <v>0</v>
      </c>
      <c r="AR179">
        <v>0</v>
      </c>
      <c r="AT179">
        <v>0.1</v>
      </c>
      <c r="AV179">
        <v>0</v>
      </c>
      <c r="AW179">
        <v>2</v>
      </c>
      <c r="AX179">
        <v>11092976</v>
      </c>
      <c r="AY179">
        <v>1</v>
      </c>
      <c r="AZ179">
        <v>0</v>
      </c>
      <c r="BA179">
        <v>179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</row>
    <row r="180" spans="1:75" ht="12.75">
      <c r="A180">
        <f>ROW(Source!A42)</f>
        <v>42</v>
      </c>
      <c r="B180">
        <v>11092962</v>
      </c>
      <c r="C180">
        <v>11092949</v>
      </c>
      <c r="D180">
        <v>1444421</v>
      </c>
      <c r="E180">
        <v>1</v>
      </c>
      <c r="F180">
        <v>1</v>
      </c>
      <c r="G180">
        <v>1</v>
      </c>
      <c r="H180">
        <v>3</v>
      </c>
      <c r="I180" t="s">
        <v>498</v>
      </c>
      <c r="J180" t="s">
        <v>499</v>
      </c>
      <c r="K180" t="s">
        <v>500</v>
      </c>
      <c r="L180">
        <v>1308</v>
      </c>
      <c r="N180">
        <v>1003</v>
      </c>
      <c r="O180" t="s">
        <v>101</v>
      </c>
      <c r="P180" t="s">
        <v>101</v>
      </c>
      <c r="Q180">
        <v>100</v>
      </c>
      <c r="Y180">
        <v>0.2</v>
      </c>
      <c r="AA180">
        <v>0</v>
      </c>
      <c r="AB180">
        <v>0</v>
      </c>
      <c r="AC180">
        <v>0</v>
      </c>
      <c r="AD180">
        <v>0</v>
      </c>
      <c r="AN180">
        <v>0</v>
      </c>
      <c r="AO180">
        <v>1</v>
      </c>
      <c r="AP180">
        <v>1</v>
      </c>
      <c r="AQ180">
        <v>0</v>
      </c>
      <c r="AR180">
        <v>0</v>
      </c>
      <c r="AT180">
        <v>0.2</v>
      </c>
      <c r="AV180">
        <v>0</v>
      </c>
      <c r="AW180">
        <v>2</v>
      </c>
      <c r="AX180">
        <v>11092977</v>
      </c>
      <c r="AY180">
        <v>1</v>
      </c>
      <c r="AZ180">
        <v>0</v>
      </c>
      <c r="BA180">
        <v>180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</row>
    <row r="181" spans="1:75" ht="12.75">
      <c r="A181">
        <f>ROW(Source!A42)</f>
        <v>42</v>
      </c>
      <c r="B181">
        <v>11092963</v>
      </c>
      <c r="C181">
        <v>11092949</v>
      </c>
      <c r="D181">
        <v>1458777</v>
      </c>
      <c r="E181">
        <v>1</v>
      </c>
      <c r="F181">
        <v>1</v>
      </c>
      <c r="G181">
        <v>1</v>
      </c>
      <c r="H181">
        <v>3</v>
      </c>
      <c r="I181" t="s">
        <v>480</v>
      </c>
      <c r="J181" t="s">
        <v>481</v>
      </c>
      <c r="K181" t="s">
        <v>482</v>
      </c>
      <c r="L181">
        <v>1346</v>
      </c>
      <c r="N181">
        <v>1009</v>
      </c>
      <c r="O181" t="s">
        <v>245</v>
      </c>
      <c r="P181" t="s">
        <v>245</v>
      </c>
      <c r="Q181">
        <v>1</v>
      </c>
      <c r="Y181">
        <v>0.6</v>
      </c>
      <c r="AA181">
        <v>30.6</v>
      </c>
      <c r="AB181">
        <v>0</v>
      </c>
      <c r="AC181">
        <v>0</v>
      </c>
      <c r="AD181">
        <v>0</v>
      </c>
      <c r="AN181">
        <v>0</v>
      </c>
      <c r="AO181">
        <v>1</v>
      </c>
      <c r="AP181">
        <v>1</v>
      </c>
      <c r="AQ181">
        <v>0</v>
      </c>
      <c r="AR181">
        <v>0</v>
      </c>
      <c r="AT181">
        <v>0.6</v>
      </c>
      <c r="AV181">
        <v>0</v>
      </c>
      <c r="AW181">
        <v>2</v>
      </c>
      <c r="AX181">
        <v>11092978</v>
      </c>
      <c r="AY181">
        <v>1</v>
      </c>
      <c r="AZ181">
        <v>0</v>
      </c>
      <c r="BA181">
        <v>181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</row>
    <row r="182" spans="1:75" ht="12.75">
      <c r="A182">
        <f>ROW(Source!A42)</f>
        <v>42</v>
      </c>
      <c r="B182">
        <v>11092964</v>
      </c>
      <c r="C182">
        <v>11092949</v>
      </c>
      <c r="D182">
        <v>1459071</v>
      </c>
      <c r="E182">
        <v>1</v>
      </c>
      <c r="F182">
        <v>1</v>
      </c>
      <c r="G182">
        <v>1</v>
      </c>
      <c r="H182">
        <v>3</v>
      </c>
      <c r="I182" t="s">
        <v>483</v>
      </c>
      <c r="J182" t="s">
        <v>484</v>
      </c>
      <c r="K182" t="s">
        <v>485</v>
      </c>
      <c r="L182">
        <v>1346</v>
      </c>
      <c r="N182">
        <v>1009</v>
      </c>
      <c r="O182" t="s">
        <v>245</v>
      </c>
      <c r="P182" t="s">
        <v>245</v>
      </c>
      <c r="Q182">
        <v>1</v>
      </c>
      <c r="Y182">
        <v>1.6</v>
      </c>
      <c r="AA182">
        <v>91.29</v>
      </c>
      <c r="AB182">
        <v>0</v>
      </c>
      <c r="AC182">
        <v>0</v>
      </c>
      <c r="AD182">
        <v>0</v>
      </c>
      <c r="AN182">
        <v>0</v>
      </c>
      <c r="AO182">
        <v>1</v>
      </c>
      <c r="AP182">
        <v>1</v>
      </c>
      <c r="AQ182">
        <v>0</v>
      </c>
      <c r="AR182">
        <v>0</v>
      </c>
      <c r="AT182">
        <v>1.6</v>
      </c>
      <c r="AV182">
        <v>0</v>
      </c>
      <c r="AW182">
        <v>2</v>
      </c>
      <c r="AX182">
        <v>11092979</v>
      </c>
      <c r="AY182">
        <v>1</v>
      </c>
      <c r="AZ182">
        <v>0</v>
      </c>
      <c r="BA182">
        <v>182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</row>
    <row r="183" spans="1:75" ht="12.75">
      <c r="A183">
        <f>ROW(Source!A43)</f>
        <v>43</v>
      </c>
      <c r="B183">
        <v>11092981</v>
      </c>
      <c r="C183">
        <v>11092980</v>
      </c>
      <c r="D183">
        <v>121645</v>
      </c>
      <c r="E183">
        <v>1</v>
      </c>
      <c r="F183">
        <v>1</v>
      </c>
      <c r="G183">
        <v>1</v>
      </c>
      <c r="H183">
        <v>1</v>
      </c>
      <c r="I183" t="s">
        <v>295</v>
      </c>
      <c r="K183" t="s">
        <v>296</v>
      </c>
      <c r="L183">
        <v>1369</v>
      </c>
      <c r="N183">
        <v>1013</v>
      </c>
      <c r="O183" t="s">
        <v>193</v>
      </c>
      <c r="P183" t="s">
        <v>193</v>
      </c>
      <c r="Q183">
        <v>1</v>
      </c>
      <c r="Y183">
        <v>72.44999999999999</v>
      </c>
      <c r="AA183">
        <v>0</v>
      </c>
      <c r="AB183">
        <v>0</v>
      </c>
      <c r="AC183">
        <v>0</v>
      </c>
      <c r="AD183">
        <v>9.02</v>
      </c>
      <c r="AN183">
        <v>0</v>
      </c>
      <c r="AO183">
        <v>1</v>
      </c>
      <c r="AP183">
        <v>1</v>
      </c>
      <c r="AQ183">
        <v>0</v>
      </c>
      <c r="AR183">
        <v>0</v>
      </c>
      <c r="AT183">
        <v>52.5</v>
      </c>
      <c r="AU183" t="s">
        <v>128</v>
      </c>
      <c r="AV183">
        <v>1</v>
      </c>
      <c r="AW183">
        <v>2</v>
      </c>
      <c r="AX183">
        <v>11092995</v>
      </c>
      <c r="AY183">
        <v>1</v>
      </c>
      <c r="AZ183">
        <v>0</v>
      </c>
      <c r="BA183">
        <v>183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</row>
    <row r="184" spans="1:75" ht="12.75">
      <c r="A184">
        <f>ROW(Source!A43)</f>
        <v>43</v>
      </c>
      <c r="B184">
        <v>11092982</v>
      </c>
      <c r="C184">
        <v>11092980</v>
      </c>
      <c r="D184">
        <v>121548</v>
      </c>
      <c r="E184">
        <v>1</v>
      </c>
      <c r="F184">
        <v>1</v>
      </c>
      <c r="G184">
        <v>1</v>
      </c>
      <c r="H184">
        <v>1</v>
      </c>
      <c r="I184" t="s">
        <v>27</v>
      </c>
      <c r="K184" t="s">
        <v>194</v>
      </c>
      <c r="L184">
        <v>608254</v>
      </c>
      <c r="N184">
        <v>1013</v>
      </c>
      <c r="O184" t="s">
        <v>195</v>
      </c>
      <c r="P184" t="s">
        <v>195</v>
      </c>
      <c r="Q184">
        <v>1</v>
      </c>
      <c r="Y184">
        <v>9.194999999999999</v>
      </c>
      <c r="AA184">
        <v>0</v>
      </c>
      <c r="AB184">
        <v>0</v>
      </c>
      <c r="AC184">
        <v>0</v>
      </c>
      <c r="AD184">
        <v>0</v>
      </c>
      <c r="AN184">
        <v>0</v>
      </c>
      <c r="AO184">
        <v>1</v>
      </c>
      <c r="AP184">
        <v>1</v>
      </c>
      <c r="AQ184">
        <v>0</v>
      </c>
      <c r="AR184">
        <v>0</v>
      </c>
      <c r="AT184">
        <v>6.13</v>
      </c>
      <c r="AU184" t="s">
        <v>127</v>
      </c>
      <c r="AV184">
        <v>2</v>
      </c>
      <c r="AW184">
        <v>2</v>
      </c>
      <c r="AX184">
        <v>11092996</v>
      </c>
      <c r="AY184">
        <v>1</v>
      </c>
      <c r="AZ184">
        <v>0</v>
      </c>
      <c r="BA184">
        <v>184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</row>
    <row r="185" spans="1:75" ht="12.75">
      <c r="A185">
        <f>ROW(Source!A43)</f>
        <v>43</v>
      </c>
      <c r="B185">
        <v>11092983</v>
      </c>
      <c r="C185">
        <v>11092980</v>
      </c>
      <c r="D185">
        <v>1466783</v>
      </c>
      <c r="E185">
        <v>1</v>
      </c>
      <c r="F185">
        <v>1</v>
      </c>
      <c r="G185">
        <v>1</v>
      </c>
      <c r="H185">
        <v>2</v>
      </c>
      <c r="I185" t="s">
        <v>392</v>
      </c>
      <c r="J185" t="s">
        <v>221</v>
      </c>
      <c r="K185" t="s">
        <v>393</v>
      </c>
      <c r="L185">
        <v>1480</v>
      </c>
      <c r="N185">
        <v>1013</v>
      </c>
      <c r="O185" t="s">
        <v>203</v>
      </c>
      <c r="P185" t="s">
        <v>204</v>
      </c>
      <c r="Q185">
        <v>1</v>
      </c>
      <c r="Y185">
        <v>0.33</v>
      </c>
      <c r="AA185">
        <v>0</v>
      </c>
      <c r="AB185">
        <v>134.65</v>
      </c>
      <c r="AC185">
        <v>13.5</v>
      </c>
      <c r="AD185">
        <v>0</v>
      </c>
      <c r="AN185">
        <v>0</v>
      </c>
      <c r="AO185">
        <v>1</v>
      </c>
      <c r="AP185">
        <v>1</v>
      </c>
      <c r="AQ185">
        <v>0</v>
      </c>
      <c r="AR185">
        <v>0</v>
      </c>
      <c r="AT185">
        <v>0.22</v>
      </c>
      <c r="AU185" t="s">
        <v>127</v>
      </c>
      <c r="AV185">
        <v>0</v>
      </c>
      <c r="AW185">
        <v>2</v>
      </c>
      <c r="AX185">
        <v>11092997</v>
      </c>
      <c r="AY185">
        <v>1</v>
      </c>
      <c r="AZ185">
        <v>0</v>
      </c>
      <c r="BA185">
        <v>185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</row>
    <row r="186" spans="1:75" ht="12.75">
      <c r="A186">
        <f>ROW(Source!A43)</f>
        <v>43</v>
      </c>
      <c r="B186">
        <v>11092984</v>
      </c>
      <c r="C186">
        <v>11092980</v>
      </c>
      <c r="D186">
        <v>1467385</v>
      </c>
      <c r="E186">
        <v>1</v>
      </c>
      <c r="F186">
        <v>1</v>
      </c>
      <c r="G186">
        <v>1</v>
      </c>
      <c r="H186">
        <v>2</v>
      </c>
      <c r="I186" t="s">
        <v>406</v>
      </c>
      <c r="J186" t="s">
        <v>407</v>
      </c>
      <c r="K186" t="s">
        <v>408</v>
      </c>
      <c r="L186">
        <v>1480</v>
      </c>
      <c r="N186">
        <v>1013</v>
      </c>
      <c r="O186" t="s">
        <v>203</v>
      </c>
      <c r="P186" t="s">
        <v>204</v>
      </c>
      <c r="Q186">
        <v>1</v>
      </c>
      <c r="Y186">
        <v>2.94</v>
      </c>
      <c r="AA186">
        <v>0</v>
      </c>
      <c r="AB186">
        <v>8.1</v>
      </c>
      <c r="AC186">
        <v>0</v>
      </c>
      <c r="AD186">
        <v>0</v>
      </c>
      <c r="AN186">
        <v>0</v>
      </c>
      <c r="AO186">
        <v>1</v>
      </c>
      <c r="AP186">
        <v>1</v>
      </c>
      <c r="AQ186">
        <v>0</v>
      </c>
      <c r="AR186">
        <v>0</v>
      </c>
      <c r="AT186">
        <v>1.96</v>
      </c>
      <c r="AU186" t="s">
        <v>127</v>
      </c>
      <c r="AV186">
        <v>0</v>
      </c>
      <c r="AW186">
        <v>2</v>
      </c>
      <c r="AX186">
        <v>11092998</v>
      </c>
      <c r="AY186">
        <v>1</v>
      </c>
      <c r="AZ186">
        <v>0</v>
      </c>
      <c r="BA186">
        <v>186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</row>
    <row r="187" spans="1:75" ht="12.75">
      <c r="A187">
        <f>ROW(Source!A43)</f>
        <v>43</v>
      </c>
      <c r="B187">
        <v>11092985</v>
      </c>
      <c r="C187">
        <v>11092980</v>
      </c>
      <c r="D187">
        <v>1471112</v>
      </c>
      <c r="E187">
        <v>1</v>
      </c>
      <c r="F187">
        <v>1</v>
      </c>
      <c r="G187">
        <v>1</v>
      </c>
      <c r="H187">
        <v>2</v>
      </c>
      <c r="I187" t="s">
        <v>424</v>
      </c>
      <c r="J187" t="s">
        <v>425</v>
      </c>
      <c r="K187" t="s">
        <v>426</v>
      </c>
      <c r="L187">
        <v>1480</v>
      </c>
      <c r="N187">
        <v>1013</v>
      </c>
      <c r="O187" t="s">
        <v>203</v>
      </c>
      <c r="P187" t="s">
        <v>204</v>
      </c>
      <c r="Q187">
        <v>1</v>
      </c>
      <c r="Y187">
        <v>1.5</v>
      </c>
      <c r="AA187">
        <v>0</v>
      </c>
      <c r="AB187">
        <v>2.36</v>
      </c>
      <c r="AC187">
        <v>0</v>
      </c>
      <c r="AD187">
        <v>0</v>
      </c>
      <c r="AN187">
        <v>0</v>
      </c>
      <c r="AO187">
        <v>1</v>
      </c>
      <c r="AP187">
        <v>1</v>
      </c>
      <c r="AQ187">
        <v>0</v>
      </c>
      <c r="AR187">
        <v>0</v>
      </c>
      <c r="AT187">
        <v>1</v>
      </c>
      <c r="AU187" t="s">
        <v>127</v>
      </c>
      <c r="AV187">
        <v>0</v>
      </c>
      <c r="AW187">
        <v>2</v>
      </c>
      <c r="AX187">
        <v>11092999</v>
      </c>
      <c r="AY187">
        <v>1</v>
      </c>
      <c r="AZ187">
        <v>0</v>
      </c>
      <c r="BA187">
        <v>187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</row>
    <row r="188" spans="1:75" ht="12.75">
      <c r="A188">
        <f>ROW(Source!A43)</f>
        <v>43</v>
      </c>
      <c r="B188">
        <v>11092986</v>
      </c>
      <c r="C188">
        <v>11092980</v>
      </c>
      <c r="D188">
        <v>1471504</v>
      </c>
      <c r="E188">
        <v>1</v>
      </c>
      <c r="F188">
        <v>1</v>
      </c>
      <c r="G188">
        <v>1</v>
      </c>
      <c r="H188">
        <v>2</v>
      </c>
      <c r="I188" t="s">
        <v>427</v>
      </c>
      <c r="J188" t="s">
        <v>428</v>
      </c>
      <c r="K188" t="s">
        <v>429</v>
      </c>
      <c r="L188">
        <v>1368</v>
      </c>
      <c r="N188">
        <v>1011</v>
      </c>
      <c r="O188" t="s">
        <v>199</v>
      </c>
      <c r="P188" t="s">
        <v>199</v>
      </c>
      <c r="Q188">
        <v>1</v>
      </c>
      <c r="Y188">
        <v>8.535</v>
      </c>
      <c r="AA188">
        <v>0</v>
      </c>
      <c r="AB188">
        <v>15.24</v>
      </c>
      <c r="AC188">
        <v>10.06</v>
      </c>
      <c r="AD188">
        <v>0</v>
      </c>
      <c r="AN188">
        <v>0</v>
      </c>
      <c r="AO188">
        <v>1</v>
      </c>
      <c r="AP188">
        <v>1</v>
      </c>
      <c r="AQ188">
        <v>0</v>
      </c>
      <c r="AR188">
        <v>0</v>
      </c>
      <c r="AT188">
        <v>5.69</v>
      </c>
      <c r="AU188" t="s">
        <v>127</v>
      </c>
      <c r="AV188">
        <v>0</v>
      </c>
      <c r="AW188">
        <v>2</v>
      </c>
      <c r="AX188">
        <v>11093000</v>
      </c>
      <c r="AY188">
        <v>1</v>
      </c>
      <c r="AZ188">
        <v>0</v>
      </c>
      <c r="BA188">
        <v>188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</row>
    <row r="189" spans="1:75" ht="12.75">
      <c r="A189">
        <f>ROW(Source!A43)</f>
        <v>43</v>
      </c>
      <c r="B189">
        <v>11092987</v>
      </c>
      <c r="C189">
        <v>11092980</v>
      </c>
      <c r="D189">
        <v>1471982</v>
      </c>
      <c r="E189">
        <v>1</v>
      </c>
      <c r="F189">
        <v>1</v>
      </c>
      <c r="G189">
        <v>1</v>
      </c>
      <c r="H189">
        <v>2</v>
      </c>
      <c r="I189" t="s">
        <v>394</v>
      </c>
      <c r="J189" t="s">
        <v>395</v>
      </c>
      <c r="K189" t="s">
        <v>396</v>
      </c>
      <c r="L189">
        <v>1480</v>
      </c>
      <c r="N189">
        <v>1013</v>
      </c>
      <c r="O189" t="s">
        <v>203</v>
      </c>
      <c r="P189" t="s">
        <v>204</v>
      </c>
      <c r="Q189">
        <v>1</v>
      </c>
      <c r="Y189">
        <v>0.33</v>
      </c>
      <c r="AA189">
        <v>0</v>
      </c>
      <c r="AB189">
        <v>107.3</v>
      </c>
      <c r="AC189">
        <v>0</v>
      </c>
      <c r="AD189">
        <v>0</v>
      </c>
      <c r="AN189">
        <v>0</v>
      </c>
      <c r="AO189">
        <v>1</v>
      </c>
      <c r="AP189">
        <v>1</v>
      </c>
      <c r="AQ189">
        <v>0</v>
      </c>
      <c r="AR189">
        <v>0</v>
      </c>
      <c r="AT189">
        <v>0.22</v>
      </c>
      <c r="AU189" t="s">
        <v>127</v>
      </c>
      <c r="AV189">
        <v>0</v>
      </c>
      <c r="AW189">
        <v>2</v>
      </c>
      <c r="AX189">
        <v>11093001</v>
      </c>
      <c r="AY189">
        <v>1</v>
      </c>
      <c r="AZ189">
        <v>0</v>
      </c>
      <c r="BA189">
        <v>189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</row>
    <row r="190" spans="1:75" ht="12.75">
      <c r="A190">
        <f>ROW(Source!A43)</f>
        <v>43</v>
      </c>
      <c r="B190">
        <v>11092988</v>
      </c>
      <c r="C190">
        <v>11092980</v>
      </c>
      <c r="D190">
        <v>1404489</v>
      </c>
      <c r="E190">
        <v>1</v>
      </c>
      <c r="F190">
        <v>1</v>
      </c>
      <c r="G190">
        <v>1</v>
      </c>
      <c r="H190">
        <v>3</v>
      </c>
      <c r="I190" t="s">
        <v>403</v>
      </c>
      <c r="J190" t="s">
        <v>404</v>
      </c>
      <c r="K190" t="s">
        <v>405</v>
      </c>
      <c r="L190">
        <v>1346</v>
      </c>
      <c r="N190">
        <v>1009</v>
      </c>
      <c r="O190" t="s">
        <v>245</v>
      </c>
      <c r="P190" t="s">
        <v>245</v>
      </c>
      <c r="Q190">
        <v>1</v>
      </c>
      <c r="Y190">
        <v>2.88</v>
      </c>
      <c r="AA190">
        <v>9.04</v>
      </c>
      <c r="AB190">
        <v>0</v>
      </c>
      <c r="AC190">
        <v>0</v>
      </c>
      <c r="AD190">
        <v>0</v>
      </c>
      <c r="AN190">
        <v>0</v>
      </c>
      <c r="AO190">
        <v>1</v>
      </c>
      <c r="AP190">
        <v>1</v>
      </c>
      <c r="AQ190">
        <v>0</v>
      </c>
      <c r="AR190">
        <v>0</v>
      </c>
      <c r="AT190">
        <v>2.88</v>
      </c>
      <c r="AV190">
        <v>0</v>
      </c>
      <c r="AW190">
        <v>2</v>
      </c>
      <c r="AX190">
        <v>11093002</v>
      </c>
      <c r="AY190">
        <v>1</v>
      </c>
      <c r="AZ190">
        <v>0</v>
      </c>
      <c r="BA190">
        <v>190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</row>
    <row r="191" spans="1:75" ht="12.75">
      <c r="A191">
        <f>ROW(Source!A43)</f>
        <v>43</v>
      </c>
      <c r="B191">
        <v>11092989</v>
      </c>
      <c r="C191">
        <v>11092980</v>
      </c>
      <c r="D191">
        <v>1405803</v>
      </c>
      <c r="E191">
        <v>1</v>
      </c>
      <c r="F191">
        <v>1</v>
      </c>
      <c r="G191">
        <v>1</v>
      </c>
      <c r="H191">
        <v>3</v>
      </c>
      <c r="I191" t="s">
        <v>430</v>
      </c>
      <c r="J191" t="s">
        <v>431</v>
      </c>
      <c r="K191" t="s">
        <v>432</v>
      </c>
      <c r="L191">
        <v>1346</v>
      </c>
      <c r="N191">
        <v>1009</v>
      </c>
      <c r="O191" t="s">
        <v>245</v>
      </c>
      <c r="P191" t="s">
        <v>245</v>
      </c>
      <c r="Q191">
        <v>1</v>
      </c>
      <c r="Y191">
        <v>1.74</v>
      </c>
      <c r="AA191">
        <v>28.6</v>
      </c>
      <c r="AB191">
        <v>0</v>
      </c>
      <c r="AC191">
        <v>0</v>
      </c>
      <c r="AD191">
        <v>0</v>
      </c>
      <c r="AN191">
        <v>0</v>
      </c>
      <c r="AO191">
        <v>1</v>
      </c>
      <c r="AP191">
        <v>1</v>
      </c>
      <c r="AQ191">
        <v>0</v>
      </c>
      <c r="AR191">
        <v>0</v>
      </c>
      <c r="AT191">
        <v>1.74</v>
      </c>
      <c r="AV191">
        <v>0</v>
      </c>
      <c r="AW191">
        <v>2</v>
      </c>
      <c r="AX191">
        <v>11093003</v>
      </c>
      <c r="AY191">
        <v>1</v>
      </c>
      <c r="AZ191">
        <v>0</v>
      </c>
      <c r="BA191">
        <v>191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</row>
    <row r="192" spans="1:75" ht="12.75">
      <c r="A192">
        <f>ROW(Source!A43)</f>
        <v>43</v>
      </c>
      <c r="B192">
        <v>11092990</v>
      </c>
      <c r="C192">
        <v>11092980</v>
      </c>
      <c r="D192">
        <v>1405938</v>
      </c>
      <c r="E192">
        <v>1</v>
      </c>
      <c r="F192">
        <v>1</v>
      </c>
      <c r="G192">
        <v>1</v>
      </c>
      <c r="H192">
        <v>3</v>
      </c>
      <c r="I192" t="s">
        <v>433</v>
      </c>
      <c r="J192" t="s">
        <v>434</v>
      </c>
      <c r="K192" t="s">
        <v>435</v>
      </c>
      <c r="L192">
        <v>1348</v>
      </c>
      <c r="N192">
        <v>1009</v>
      </c>
      <c r="O192" t="s">
        <v>95</v>
      </c>
      <c r="P192" t="s">
        <v>95</v>
      </c>
      <c r="Q192">
        <v>1000</v>
      </c>
      <c r="Y192">
        <v>0.00012</v>
      </c>
      <c r="AA192">
        <v>31600</v>
      </c>
      <c r="AB192">
        <v>0</v>
      </c>
      <c r="AC192">
        <v>0</v>
      </c>
      <c r="AD192">
        <v>0</v>
      </c>
      <c r="AN192">
        <v>0</v>
      </c>
      <c r="AO192">
        <v>1</v>
      </c>
      <c r="AP192">
        <v>1</v>
      </c>
      <c r="AQ192">
        <v>0</v>
      </c>
      <c r="AR192">
        <v>0</v>
      </c>
      <c r="AT192">
        <v>0.00012</v>
      </c>
      <c r="AV192">
        <v>0</v>
      </c>
      <c r="AW192">
        <v>2</v>
      </c>
      <c r="AX192">
        <v>11093004</v>
      </c>
      <c r="AY192">
        <v>1</v>
      </c>
      <c r="AZ192">
        <v>0</v>
      </c>
      <c r="BA192">
        <v>192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</row>
    <row r="193" spans="1:75" ht="12.75">
      <c r="A193">
        <f>ROW(Source!A43)</f>
        <v>43</v>
      </c>
      <c r="B193">
        <v>11092991</v>
      </c>
      <c r="C193">
        <v>11092980</v>
      </c>
      <c r="D193">
        <v>1444364</v>
      </c>
      <c r="E193">
        <v>1</v>
      </c>
      <c r="F193">
        <v>1</v>
      </c>
      <c r="G193">
        <v>1</v>
      </c>
      <c r="H193">
        <v>3</v>
      </c>
      <c r="I193" t="s">
        <v>436</v>
      </c>
      <c r="J193" t="s">
        <v>437</v>
      </c>
      <c r="K193" t="s">
        <v>438</v>
      </c>
      <c r="L193">
        <v>1355</v>
      </c>
      <c r="N193">
        <v>1010</v>
      </c>
      <c r="O193" t="s">
        <v>138</v>
      </c>
      <c r="P193" t="s">
        <v>138</v>
      </c>
      <c r="Q193">
        <v>100</v>
      </c>
      <c r="Y193">
        <v>0.102</v>
      </c>
      <c r="AA193">
        <v>142.5</v>
      </c>
      <c r="AB193">
        <v>0</v>
      </c>
      <c r="AC193">
        <v>0</v>
      </c>
      <c r="AD193">
        <v>0</v>
      </c>
      <c r="AN193">
        <v>0</v>
      </c>
      <c r="AO193">
        <v>1</v>
      </c>
      <c r="AP193">
        <v>1</v>
      </c>
      <c r="AQ193">
        <v>0</v>
      </c>
      <c r="AR193">
        <v>0</v>
      </c>
      <c r="AT193">
        <v>0.102</v>
      </c>
      <c r="AV193">
        <v>0</v>
      </c>
      <c r="AW193">
        <v>2</v>
      </c>
      <c r="AX193">
        <v>11093005</v>
      </c>
      <c r="AY193">
        <v>1</v>
      </c>
      <c r="AZ193">
        <v>0</v>
      </c>
      <c r="BA193">
        <v>193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</row>
    <row r="194" spans="1:75" ht="12.75">
      <c r="A194">
        <f>ROW(Source!A43)</f>
        <v>43</v>
      </c>
      <c r="B194">
        <v>11092992</v>
      </c>
      <c r="C194">
        <v>11092980</v>
      </c>
      <c r="D194">
        <v>1451978</v>
      </c>
      <c r="E194">
        <v>1</v>
      </c>
      <c r="F194">
        <v>1</v>
      </c>
      <c r="G194">
        <v>1</v>
      </c>
      <c r="H194">
        <v>3</v>
      </c>
      <c r="I194" t="s">
        <v>439</v>
      </c>
      <c r="J194" t="s">
        <v>440</v>
      </c>
      <c r="K194" t="s">
        <v>441</v>
      </c>
      <c r="L194">
        <v>1348</v>
      </c>
      <c r="N194">
        <v>1009</v>
      </c>
      <c r="O194" t="s">
        <v>95</v>
      </c>
      <c r="P194" t="s">
        <v>95</v>
      </c>
      <c r="Q194">
        <v>1000</v>
      </c>
      <c r="Y194">
        <v>6E-05</v>
      </c>
      <c r="AA194">
        <v>55960</v>
      </c>
      <c r="AB194">
        <v>0</v>
      </c>
      <c r="AC194">
        <v>0</v>
      </c>
      <c r="AD194">
        <v>0</v>
      </c>
      <c r="AN194">
        <v>0</v>
      </c>
      <c r="AO194">
        <v>1</v>
      </c>
      <c r="AP194">
        <v>1</v>
      </c>
      <c r="AQ194">
        <v>0</v>
      </c>
      <c r="AR194">
        <v>0</v>
      </c>
      <c r="AT194">
        <v>6E-05</v>
      </c>
      <c r="AV194">
        <v>0</v>
      </c>
      <c r="AW194">
        <v>2</v>
      </c>
      <c r="AX194">
        <v>11093006</v>
      </c>
      <c r="AY194">
        <v>1</v>
      </c>
      <c r="AZ194">
        <v>0</v>
      </c>
      <c r="BA194">
        <v>194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</row>
    <row r="195" spans="1:75" ht="12.75">
      <c r="A195">
        <f>ROW(Source!A43)</f>
        <v>43</v>
      </c>
      <c r="B195">
        <v>11092993</v>
      </c>
      <c r="C195">
        <v>11092980</v>
      </c>
      <c r="D195">
        <v>1452241</v>
      </c>
      <c r="E195">
        <v>1</v>
      </c>
      <c r="F195">
        <v>1</v>
      </c>
      <c r="G195">
        <v>1</v>
      </c>
      <c r="H195">
        <v>3</v>
      </c>
      <c r="I195" t="s">
        <v>442</v>
      </c>
      <c r="J195" t="s">
        <v>443</v>
      </c>
      <c r="K195" t="s">
        <v>444</v>
      </c>
      <c r="L195">
        <v>1348</v>
      </c>
      <c r="N195">
        <v>1009</v>
      </c>
      <c r="O195" t="s">
        <v>95</v>
      </c>
      <c r="P195" t="s">
        <v>95</v>
      </c>
      <c r="Q195">
        <v>1000</v>
      </c>
      <c r="Y195">
        <v>3E-05</v>
      </c>
      <c r="AA195">
        <v>71640</v>
      </c>
      <c r="AB195">
        <v>0</v>
      </c>
      <c r="AC195">
        <v>0</v>
      </c>
      <c r="AD195">
        <v>0</v>
      </c>
      <c r="AN195">
        <v>0</v>
      </c>
      <c r="AO195">
        <v>1</v>
      </c>
      <c r="AP195">
        <v>1</v>
      </c>
      <c r="AQ195">
        <v>0</v>
      </c>
      <c r="AR195">
        <v>0</v>
      </c>
      <c r="AT195">
        <v>3E-05</v>
      </c>
      <c r="AV195">
        <v>0</v>
      </c>
      <c r="AW195">
        <v>2</v>
      </c>
      <c r="AX195">
        <v>11093007</v>
      </c>
      <c r="AY195">
        <v>1</v>
      </c>
      <c r="AZ195">
        <v>0</v>
      </c>
      <c r="BA195">
        <v>195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</row>
    <row r="196" spans="1:75" ht="12.75">
      <c r="A196">
        <f>ROW(Source!A43)</f>
        <v>43</v>
      </c>
      <c r="B196">
        <v>11092994</v>
      </c>
      <c r="C196">
        <v>11092980</v>
      </c>
      <c r="D196">
        <v>1458622</v>
      </c>
      <c r="E196">
        <v>1</v>
      </c>
      <c r="F196">
        <v>1</v>
      </c>
      <c r="G196">
        <v>1</v>
      </c>
      <c r="H196">
        <v>3</v>
      </c>
      <c r="I196" t="s">
        <v>445</v>
      </c>
      <c r="J196" t="s">
        <v>446</v>
      </c>
      <c r="K196" t="s">
        <v>447</v>
      </c>
      <c r="L196">
        <v>1339</v>
      </c>
      <c r="N196">
        <v>1007</v>
      </c>
      <c r="O196" t="s">
        <v>211</v>
      </c>
      <c r="P196" t="s">
        <v>211</v>
      </c>
      <c r="Q196">
        <v>1</v>
      </c>
      <c r="Y196">
        <v>0.31</v>
      </c>
      <c r="AA196">
        <v>22.5</v>
      </c>
      <c r="AB196">
        <v>0</v>
      </c>
      <c r="AC196">
        <v>0</v>
      </c>
      <c r="AD196">
        <v>0</v>
      </c>
      <c r="AN196">
        <v>0</v>
      </c>
      <c r="AO196">
        <v>1</v>
      </c>
      <c r="AP196">
        <v>1</v>
      </c>
      <c r="AQ196">
        <v>0</v>
      </c>
      <c r="AR196">
        <v>0</v>
      </c>
      <c r="AT196">
        <v>0.31</v>
      </c>
      <c r="AV196">
        <v>0</v>
      </c>
      <c r="AW196">
        <v>2</v>
      </c>
      <c r="AX196">
        <v>11093008</v>
      </c>
      <c r="AY196">
        <v>1</v>
      </c>
      <c r="AZ196">
        <v>0</v>
      </c>
      <c r="BA196">
        <v>196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</row>
    <row r="197" spans="1:75" ht="12.75">
      <c r="A197">
        <f>ROW(Source!A44)</f>
        <v>44</v>
      </c>
      <c r="B197">
        <v>11093010</v>
      </c>
      <c r="C197">
        <v>11093009</v>
      </c>
      <c r="D197">
        <v>121645</v>
      </c>
      <c r="E197">
        <v>1</v>
      </c>
      <c r="F197">
        <v>1</v>
      </c>
      <c r="G197">
        <v>1</v>
      </c>
      <c r="H197">
        <v>1</v>
      </c>
      <c r="I197" t="s">
        <v>295</v>
      </c>
      <c r="K197" t="s">
        <v>296</v>
      </c>
      <c r="L197">
        <v>1369</v>
      </c>
      <c r="N197">
        <v>1013</v>
      </c>
      <c r="O197" t="s">
        <v>193</v>
      </c>
      <c r="P197" t="s">
        <v>193</v>
      </c>
      <c r="Q197">
        <v>1</v>
      </c>
      <c r="Y197">
        <v>0.9521999999999998</v>
      </c>
      <c r="AA197">
        <v>0</v>
      </c>
      <c r="AB197">
        <v>0</v>
      </c>
      <c r="AC197">
        <v>0</v>
      </c>
      <c r="AD197">
        <v>9.02</v>
      </c>
      <c r="AN197">
        <v>0</v>
      </c>
      <c r="AO197">
        <v>1</v>
      </c>
      <c r="AP197">
        <v>1</v>
      </c>
      <c r="AQ197">
        <v>0</v>
      </c>
      <c r="AR197">
        <v>0</v>
      </c>
      <c r="AT197">
        <v>0.69</v>
      </c>
      <c r="AU197" t="s">
        <v>128</v>
      </c>
      <c r="AV197">
        <v>1</v>
      </c>
      <c r="AW197">
        <v>2</v>
      </c>
      <c r="AX197">
        <v>11093016</v>
      </c>
      <c r="AY197">
        <v>1</v>
      </c>
      <c r="AZ197">
        <v>0</v>
      </c>
      <c r="BA197">
        <v>197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</row>
    <row r="198" spans="1:75" ht="12.75">
      <c r="A198">
        <f>ROW(Source!A44)</f>
        <v>44</v>
      </c>
      <c r="B198">
        <v>11093011</v>
      </c>
      <c r="C198">
        <v>11093009</v>
      </c>
      <c r="D198">
        <v>121548</v>
      </c>
      <c r="E198">
        <v>1</v>
      </c>
      <c r="F198">
        <v>1</v>
      </c>
      <c r="G198">
        <v>1</v>
      </c>
      <c r="H198">
        <v>1</v>
      </c>
      <c r="I198" t="s">
        <v>27</v>
      </c>
      <c r="K198" t="s">
        <v>194</v>
      </c>
      <c r="L198">
        <v>608254</v>
      </c>
      <c r="N198">
        <v>1013</v>
      </c>
      <c r="O198" t="s">
        <v>195</v>
      </c>
      <c r="P198" t="s">
        <v>195</v>
      </c>
      <c r="Q198">
        <v>1</v>
      </c>
      <c r="Y198">
        <v>0.054</v>
      </c>
      <c r="AA198">
        <v>0</v>
      </c>
      <c r="AB198">
        <v>0</v>
      </c>
      <c r="AC198">
        <v>0</v>
      </c>
      <c r="AD198">
        <v>0</v>
      </c>
      <c r="AN198">
        <v>0</v>
      </c>
      <c r="AO198">
        <v>1</v>
      </c>
      <c r="AP198">
        <v>1</v>
      </c>
      <c r="AQ198">
        <v>0</v>
      </c>
      <c r="AR198">
        <v>0</v>
      </c>
      <c r="AT198">
        <v>0.036</v>
      </c>
      <c r="AU198" t="s">
        <v>127</v>
      </c>
      <c r="AV198">
        <v>2</v>
      </c>
      <c r="AW198">
        <v>2</v>
      </c>
      <c r="AX198">
        <v>11093017</v>
      </c>
      <c r="AY198">
        <v>1</v>
      </c>
      <c r="AZ198">
        <v>0</v>
      </c>
      <c r="BA198">
        <v>198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</row>
    <row r="199" spans="1:75" ht="12.75">
      <c r="A199">
        <f>ROW(Source!A44)</f>
        <v>44</v>
      </c>
      <c r="B199">
        <v>11093012</v>
      </c>
      <c r="C199">
        <v>11093009</v>
      </c>
      <c r="D199">
        <v>1466783</v>
      </c>
      <c r="E199">
        <v>1</v>
      </c>
      <c r="F199">
        <v>1</v>
      </c>
      <c r="G199">
        <v>1</v>
      </c>
      <c r="H199">
        <v>2</v>
      </c>
      <c r="I199" t="s">
        <v>392</v>
      </c>
      <c r="J199" t="s">
        <v>221</v>
      </c>
      <c r="K199" t="s">
        <v>393</v>
      </c>
      <c r="L199">
        <v>1480</v>
      </c>
      <c r="N199">
        <v>1013</v>
      </c>
      <c r="O199" t="s">
        <v>203</v>
      </c>
      <c r="P199" t="s">
        <v>204</v>
      </c>
      <c r="Q199">
        <v>1</v>
      </c>
      <c r="Y199">
        <v>0.027</v>
      </c>
      <c r="AA199">
        <v>0</v>
      </c>
      <c r="AB199">
        <v>134.65</v>
      </c>
      <c r="AC199">
        <v>13.5</v>
      </c>
      <c r="AD199">
        <v>0</v>
      </c>
      <c r="AN199">
        <v>0</v>
      </c>
      <c r="AO199">
        <v>1</v>
      </c>
      <c r="AP199">
        <v>1</v>
      </c>
      <c r="AQ199">
        <v>0</v>
      </c>
      <c r="AR199">
        <v>0</v>
      </c>
      <c r="AT199">
        <v>0.018</v>
      </c>
      <c r="AU199" t="s">
        <v>127</v>
      </c>
      <c r="AV199">
        <v>0</v>
      </c>
      <c r="AW199">
        <v>2</v>
      </c>
      <c r="AX199">
        <v>11093018</v>
      </c>
      <c r="AY199">
        <v>1</v>
      </c>
      <c r="AZ199">
        <v>0</v>
      </c>
      <c r="BA199">
        <v>199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</row>
    <row r="200" spans="1:75" ht="12.75">
      <c r="A200">
        <f>ROW(Source!A44)</f>
        <v>44</v>
      </c>
      <c r="B200">
        <v>11093013</v>
      </c>
      <c r="C200">
        <v>11093009</v>
      </c>
      <c r="D200">
        <v>1467086</v>
      </c>
      <c r="E200">
        <v>1</v>
      </c>
      <c r="F200">
        <v>1</v>
      </c>
      <c r="G200">
        <v>1</v>
      </c>
      <c r="H200">
        <v>2</v>
      </c>
      <c r="I200" t="s">
        <v>448</v>
      </c>
      <c r="J200" t="s">
        <v>197</v>
      </c>
      <c r="K200" t="s">
        <v>449</v>
      </c>
      <c r="L200">
        <v>1368</v>
      </c>
      <c r="N200">
        <v>1011</v>
      </c>
      <c r="O200" t="s">
        <v>199</v>
      </c>
      <c r="P200" t="s">
        <v>199</v>
      </c>
      <c r="Q200">
        <v>1</v>
      </c>
      <c r="Y200">
        <v>0.012</v>
      </c>
      <c r="AA200">
        <v>0</v>
      </c>
      <c r="AB200">
        <v>131.44</v>
      </c>
      <c r="AC200">
        <v>11.6</v>
      </c>
      <c r="AD200">
        <v>0</v>
      </c>
      <c r="AN200">
        <v>0</v>
      </c>
      <c r="AO200">
        <v>1</v>
      </c>
      <c r="AP200">
        <v>1</v>
      </c>
      <c r="AQ200">
        <v>0</v>
      </c>
      <c r="AR200">
        <v>0</v>
      </c>
      <c r="AT200">
        <v>0.008</v>
      </c>
      <c r="AU200" t="s">
        <v>127</v>
      </c>
      <c r="AV200">
        <v>0</v>
      </c>
      <c r="AW200">
        <v>2</v>
      </c>
      <c r="AX200">
        <v>11093019</v>
      </c>
      <c r="AY200">
        <v>1</v>
      </c>
      <c r="AZ200">
        <v>0</v>
      </c>
      <c r="BA200">
        <v>200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</row>
    <row r="201" spans="1:75" ht="12.75">
      <c r="A201">
        <f>ROW(Source!A44)</f>
        <v>44</v>
      </c>
      <c r="B201">
        <v>11093014</v>
      </c>
      <c r="C201">
        <v>11093009</v>
      </c>
      <c r="D201">
        <v>1471982</v>
      </c>
      <c r="E201">
        <v>1</v>
      </c>
      <c r="F201">
        <v>1</v>
      </c>
      <c r="G201">
        <v>1</v>
      </c>
      <c r="H201">
        <v>2</v>
      </c>
      <c r="I201" t="s">
        <v>394</v>
      </c>
      <c r="J201" t="s">
        <v>395</v>
      </c>
      <c r="K201" t="s">
        <v>396</v>
      </c>
      <c r="L201">
        <v>1480</v>
      </c>
      <c r="N201">
        <v>1013</v>
      </c>
      <c r="O201" t="s">
        <v>203</v>
      </c>
      <c r="P201" t="s">
        <v>204</v>
      </c>
      <c r="Q201">
        <v>1</v>
      </c>
      <c r="Y201">
        <v>0.027</v>
      </c>
      <c r="AA201">
        <v>0</v>
      </c>
      <c r="AB201">
        <v>107.3</v>
      </c>
      <c r="AC201">
        <v>0</v>
      </c>
      <c r="AD201">
        <v>0</v>
      </c>
      <c r="AN201">
        <v>0</v>
      </c>
      <c r="AO201">
        <v>1</v>
      </c>
      <c r="AP201">
        <v>1</v>
      </c>
      <c r="AQ201">
        <v>0</v>
      </c>
      <c r="AR201">
        <v>0</v>
      </c>
      <c r="AT201">
        <v>0.018</v>
      </c>
      <c r="AU201" t="s">
        <v>127</v>
      </c>
      <c r="AV201">
        <v>0</v>
      </c>
      <c r="AW201">
        <v>2</v>
      </c>
      <c r="AX201">
        <v>11093020</v>
      </c>
      <c r="AY201">
        <v>1</v>
      </c>
      <c r="AZ201">
        <v>0</v>
      </c>
      <c r="BA201">
        <v>201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</row>
    <row r="202" spans="1:75" ht="12.75">
      <c r="A202">
        <f>ROW(Source!A44)</f>
        <v>44</v>
      </c>
      <c r="B202">
        <v>11093015</v>
      </c>
      <c r="C202">
        <v>11093009</v>
      </c>
      <c r="D202">
        <v>1404489</v>
      </c>
      <c r="E202">
        <v>1</v>
      </c>
      <c r="F202">
        <v>1</v>
      </c>
      <c r="G202">
        <v>1</v>
      </c>
      <c r="H202">
        <v>3</v>
      </c>
      <c r="I202" t="s">
        <v>403</v>
      </c>
      <c r="J202" t="s">
        <v>404</v>
      </c>
      <c r="K202" t="s">
        <v>405</v>
      </c>
      <c r="L202">
        <v>1346</v>
      </c>
      <c r="N202">
        <v>1009</v>
      </c>
      <c r="O202" t="s">
        <v>245</v>
      </c>
      <c r="P202" t="s">
        <v>245</v>
      </c>
      <c r="Q202">
        <v>1</v>
      </c>
      <c r="Y202">
        <v>0.25</v>
      </c>
      <c r="AA202">
        <v>9.04</v>
      </c>
      <c r="AB202">
        <v>0</v>
      </c>
      <c r="AC202">
        <v>0</v>
      </c>
      <c r="AD202">
        <v>0</v>
      </c>
      <c r="AN202">
        <v>0</v>
      </c>
      <c r="AO202">
        <v>1</v>
      </c>
      <c r="AP202">
        <v>1</v>
      </c>
      <c r="AQ202">
        <v>0</v>
      </c>
      <c r="AR202">
        <v>0</v>
      </c>
      <c r="AT202">
        <v>0.25</v>
      </c>
      <c r="AV202">
        <v>0</v>
      </c>
      <c r="AW202">
        <v>2</v>
      </c>
      <c r="AX202">
        <v>11093021</v>
      </c>
      <c r="AY202">
        <v>1</v>
      </c>
      <c r="AZ202">
        <v>0</v>
      </c>
      <c r="BA202">
        <v>202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2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11092564</v>
      </c>
      <c r="C1">
        <v>11092556</v>
      </c>
      <c r="D1">
        <v>121591</v>
      </c>
      <c r="E1">
        <v>1</v>
      </c>
      <c r="F1">
        <v>1</v>
      </c>
      <c r="G1">
        <v>1</v>
      </c>
      <c r="H1">
        <v>1</v>
      </c>
      <c r="I1" t="s">
        <v>191</v>
      </c>
      <c r="K1" t="s">
        <v>192</v>
      </c>
      <c r="L1">
        <v>1369</v>
      </c>
      <c r="N1">
        <v>1013</v>
      </c>
      <c r="O1" t="s">
        <v>193</v>
      </c>
      <c r="P1" t="s">
        <v>193</v>
      </c>
      <c r="Q1">
        <v>1</v>
      </c>
      <c r="X1">
        <v>45.7</v>
      </c>
      <c r="Y1">
        <v>0</v>
      </c>
      <c r="Z1">
        <v>0</v>
      </c>
      <c r="AA1">
        <v>0</v>
      </c>
      <c r="AB1">
        <v>7.55</v>
      </c>
      <c r="AC1">
        <v>0</v>
      </c>
      <c r="AD1">
        <v>1</v>
      </c>
      <c r="AE1">
        <v>1</v>
      </c>
      <c r="AF1" t="s">
        <v>21</v>
      </c>
      <c r="AG1">
        <v>52.555</v>
      </c>
      <c r="AH1">
        <v>2</v>
      </c>
      <c r="AI1">
        <v>11092557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ROW(Source!A24)</f>
        <v>24</v>
      </c>
      <c r="B2">
        <v>11092565</v>
      </c>
      <c r="C2">
        <v>11092556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27</v>
      </c>
      <c r="K2" t="s">
        <v>194</v>
      </c>
      <c r="L2">
        <v>608254</v>
      </c>
      <c r="N2">
        <v>1013</v>
      </c>
      <c r="O2" t="s">
        <v>195</v>
      </c>
      <c r="P2" t="s">
        <v>195</v>
      </c>
      <c r="Q2">
        <v>1</v>
      </c>
      <c r="X2">
        <v>0.18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20</v>
      </c>
      <c r="AG2">
        <v>0.22499999999999998</v>
      </c>
      <c r="AH2">
        <v>2</v>
      </c>
      <c r="AI2">
        <v>11092558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ROW(Source!A24)</f>
        <v>24</v>
      </c>
      <c r="B3">
        <v>11092566</v>
      </c>
      <c r="C3">
        <v>11092556</v>
      </c>
      <c r="D3">
        <v>1467072</v>
      </c>
      <c r="E3">
        <v>1</v>
      </c>
      <c r="F3">
        <v>1</v>
      </c>
      <c r="G3">
        <v>1</v>
      </c>
      <c r="H3">
        <v>2</v>
      </c>
      <c r="I3" t="s">
        <v>196</v>
      </c>
      <c r="J3" t="s">
        <v>197</v>
      </c>
      <c r="K3" t="s">
        <v>198</v>
      </c>
      <c r="L3">
        <v>1368</v>
      </c>
      <c r="N3">
        <v>1011</v>
      </c>
      <c r="O3" t="s">
        <v>199</v>
      </c>
      <c r="P3" t="s">
        <v>199</v>
      </c>
      <c r="Q3">
        <v>1</v>
      </c>
      <c r="X3">
        <v>0.23</v>
      </c>
      <c r="Y3">
        <v>0</v>
      </c>
      <c r="Z3">
        <v>1.7</v>
      </c>
      <c r="AA3">
        <v>0</v>
      </c>
      <c r="AB3">
        <v>0</v>
      </c>
      <c r="AC3">
        <v>0</v>
      </c>
      <c r="AD3">
        <v>1</v>
      </c>
      <c r="AE3">
        <v>0</v>
      </c>
      <c r="AF3" t="s">
        <v>20</v>
      </c>
      <c r="AG3">
        <v>0.28750000000000003</v>
      </c>
      <c r="AH3">
        <v>2</v>
      </c>
      <c r="AI3">
        <v>11092559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ROW(Source!A24)</f>
        <v>24</v>
      </c>
      <c r="B4">
        <v>11092567</v>
      </c>
      <c r="C4">
        <v>11092556</v>
      </c>
      <c r="D4">
        <v>1471980</v>
      </c>
      <c r="E4">
        <v>1</v>
      </c>
      <c r="F4">
        <v>1</v>
      </c>
      <c r="G4">
        <v>1</v>
      </c>
      <c r="H4">
        <v>2</v>
      </c>
      <c r="I4" t="s">
        <v>200</v>
      </c>
      <c r="J4" t="s">
        <v>201</v>
      </c>
      <c r="K4" t="s">
        <v>202</v>
      </c>
      <c r="L4">
        <v>1480</v>
      </c>
      <c r="N4">
        <v>1013</v>
      </c>
      <c r="O4" t="s">
        <v>203</v>
      </c>
      <c r="P4" t="s">
        <v>204</v>
      </c>
      <c r="Q4">
        <v>1</v>
      </c>
      <c r="X4">
        <v>0.18</v>
      </c>
      <c r="Y4">
        <v>0</v>
      </c>
      <c r="Z4">
        <v>87.17</v>
      </c>
      <c r="AA4">
        <v>0</v>
      </c>
      <c r="AB4">
        <v>0</v>
      </c>
      <c r="AC4">
        <v>0</v>
      </c>
      <c r="AD4">
        <v>1</v>
      </c>
      <c r="AE4">
        <v>0</v>
      </c>
      <c r="AF4" t="s">
        <v>20</v>
      </c>
      <c r="AG4">
        <v>0.22499999999999998</v>
      </c>
      <c r="AH4">
        <v>2</v>
      </c>
      <c r="AI4">
        <v>11092560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ROW(Source!A24)</f>
        <v>24</v>
      </c>
      <c r="B5">
        <v>11092568</v>
      </c>
      <c r="C5">
        <v>11092556</v>
      </c>
      <c r="D5">
        <v>1404156</v>
      </c>
      <c r="E5">
        <v>1</v>
      </c>
      <c r="F5">
        <v>1</v>
      </c>
      <c r="G5">
        <v>1</v>
      </c>
      <c r="H5">
        <v>3</v>
      </c>
      <c r="I5" t="s">
        <v>205</v>
      </c>
      <c r="J5" t="s">
        <v>206</v>
      </c>
      <c r="K5" t="s">
        <v>207</v>
      </c>
      <c r="L5">
        <v>1348</v>
      </c>
      <c r="N5">
        <v>1009</v>
      </c>
      <c r="O5" t="s">
        <v>95</v>
      </c>
      <c r="P5" t="s">
        <v>95</v>
      </c>
      <c r="Q5">
        <v>1000</v>
      </c>
      <c r="X5">
        <v>0.001</v>
      </c>
      <c r="Y5">
        <v>11978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G5">
        <v>0.001</v>
      </c>
      <c r="AH5">
        <v>2</v>
      </c>
      <c r="AI5">
        <v>11092561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ROW(Source!A24)</f>
        <v>24</v>
      </c>
      <c r="B6">
        <v>11092569</v>
      </c>
      <c r="C6">
        <v>11092556</v>
      </c>
      <c r="D6">
        <v>1406205</v>
      </c>
      <c r="E6">
        <v>1</v>
      </c>
      <c r="F6">
        <v>1</v>
      </c>
      <c r="G6">
        <v>1</v>
      </c>
      <c r="H6">
        <v>3</v>
      </c>
      <c r="I6" t="s">
        <v>208</v>
      </c>
      <c r="J6" t="s">
        <v>209</v>
      </c>
      <c r="K6" t="s">
        <v>210</v>
      </c>
      <c r="L6">
        <v>1339</v>
      </c>
      <c r="N6">
        <v>1007</v>
      </c>
      <c r="O6" t="s">
        <v>211</v>
      </c>
      <c r="P6" t="s">
        <v>211</v>
      </c>
      <c r="Q6">
        <v>1</v>
      </c>
      <c r="X6">
        <v>0.8</v>
      </c>
      <c r="Y6">
        <v>832.7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0.8</v>
      </c>
      <c r="AH6">
        <v>2</v>
      </c>
      <c r="AI6">
        <v>11092562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ROW(Source!A24)</f>
        <v>24</v>
      </c>
      <c r="B7">
        <v>11092570</v>
      </c>
      <c r="C7">
        <v>11092556</v>
      </c>
      <c r="D7">
        <v>1466452</v>
      </c>
      <c r="E7">
        <v>1</v>
      </c>
      <c r="F7">
        <v>1</v>
      </c>
      <c r="G7">
        <v>1</v>
      </c>
      <c r="H7">
        <v>3</v>
      </c>
      <c r="I7" t="s">
        <v>212</v>
      </c>
      <c r="J7" t="s">
        <v>213</v>
      </c>
      <c r="K7" t="s">
        <v>214</v>
      </c>
      <c r="L7">
        <v>1348</v>
      </c>
      <c r="N7">
        <v>1009</v>
      </c>
      <c r="O7" t="s">
        <v>95</v>
      </c>
      <c r="P7" t="s">
        <v>95</v>
      </c>
      <c r="Q7">
        <v>1000</v>
      </c>
      <c r="X7">
        <v>1.27</v>
      </c>
      <c r="Y7">
        <v>0</v>
      </c>
      <c r="Z7">
        <v>0</v>
      </c>
      <c r="AA7">
        <v>0</v>
      </c>
      <c r="AB7">
        <v>0</v>
      </c>
      <c r="AC7">
        <v>1</v>
      </c>
      <c r="AD7">
        <v>0</v>
      </c>
      <c r="AE7">
        <v>0</v>
      </c>
      <c r="AG7">
        <v>1.27</v>
      </c>
      <c r="AH7">
        <v>2</v>
      </c>
      <c r="AI7">
        <v>11092563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ROW(Source!A25)</f>
        <v>25</v>
      </c>
      <c r="B8">
        <v>11092586</v>
      </c>
      <c r="C8">
        <v>11092571</v>
      </c>
      <c r="D8">
        <v>121618</v>
      </c>
      <c r="E8">
        <v>1</v>
      </c>
      <c r="F8">
        <v>1</v>
      </c>
      <c r="G8">
        <v>1</v>
      </c>
      <c r="H8">
        <v>1</v>
      </c>
      <c r="I8" t="s">
        <v>215</v>
      </c>
      <c r="K8" t="s">
        <v>216</v>
      </c>
      <c r="L8">
        <v>1369</v>
      </c>
      <c r="N8">
        <v>1013</v>
      </c>
      <c r="O8" t="s">
        <v>193</v>
      </c>
      <c r="P8" t="s">
        <v>193</v>
      </c>
      <c r="Q8">
        <v>1</v>
      </c>
      <c r="X8">
        <v>47.23</v>
      </c>
      <c r="Y8">
        <v>0</v>
      </c>
      <c r="Z8">
        <v>0</v>
      </c>
      <c r="AA8">
        <v>0</v>
      </c>
      <c r="AB8">
        <v>8.17</v>
      </c>
      <c r="AC8">
        <v>0</v>
      </c>
      <c r="AD8">
        <v>1</v>
      </c>
      <c r="AE8">
        <v>1</v>
      </c>
      <c r="AF8" t="s">
        <v>21</v>
      </c>
      <c r="AG8">
        <v>54.314499999999995</v>
      </c>
      <c r="AH8">
        <v>2</v>
      </c>
      <c r="AI8">
        <v>11092572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ROW(Source!A25)</f>
        <v>25</v>
      </c>
      <c r="B9">
        <v>11092587</v>
      </c>
      <c r="C9">
        <v>11092571</v>
      </c>
      <c r="D9">
        <v>121548</v>
      </c>
      <c r="E9">
        <v>1</v>
      </c>
      <c r="F9">
        <v>1</v>
      </c>
      <c r="G9">
        <v>1</v>
      </c>
      <c r="H9">
        <v>1</v>
      </c>
      <c r="I9" t="s">
        <v>27</v>
      </c>
      <c r="K9" t="s">
        <v>194</v>
      </c>
      <c r="L9">
        <v>608254</v>
      </c>
      <c r="N9">
        <v>1013</v>
      </c>
      <c r="O9" t="s">
        <v>195</v>
      </c>
      <c r="P9" t="s">
        <v>195</v>
      </c>
      <c r="Q9">
        <v>1</v>
      </c>
      <c r="X9">
        <v>1.19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 t="s">
        <v>20</v>
      </c>
      <c r="AG9">
        <v>1.4874999999999998</v>
      </c>
      <c r="AH9">
        <v>2</v>
      </c>
      <c r="AI9">
        <v>11092573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ROW(Source!A25)</f>
        <v>25</v>
      </c>
      <c r="B10">
        <v>11092588</v>
      </c>
      <c r="C10">
        <v>11092571</v>
      </c>
      <c r="D10">
        <v>1466616</v>
      </c>
      <c r="E10">
        <v>1</v>
      </c>
      <c r="F10">
        <v>1</v>
      </c>
      <c r="G10">
        <v>1</v>
      </c>
      <c r="H10">
        <v>2</v>
      </c>
      <c r="I10" t="s">
        <v>217</v>
      </c>
      <c r="J10" t="s">
        <v>218</v>
      </c>
      <c r="K10" t="s">
        <v>219</v>
      </c>
      <c r="L10">
        <v>1480</v>
      </c>
      <c r="N10">
        <v>1013</v>
      </c>
      <c r="O10" t="s">
        <v>203</v>
      </c>
      <c r="P10" t="s">
        <v>204</v>
      </c>
      <c r="Q10">
        <v>1</v>
      </c>
      <c r="X10">
        <v>0.5</v>
      </c>
      <c r="Y10">
        <v>0</v>
      </c>
      <c r="Z10">
        <v>86.4</v>
      </c>
      <c r="AA10">
        <v>13.5</v>
      </c>
      <c r="AB10">
        <v>0</v>
      </c>
      <c r="AC10">
        <v>0</v>
      </c>
      <c r="AD10">
        <v>1</v>
      </c>
      <c r="AE10">
        <v>0</v>
      </c>
      <c r="AF10" t="s">
        <v>20</v>
      </c>
      <c r="AG10">
        <v>0.625</v>
      </c>
      <c r="AH10">
        <v>2</v>
      </c>
      <c r="AI10">
        <v>11092574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ROW(Source!A25)</f>
        <v>25</v>
      </c>
      <c r="B11">
        <v>11092589</v>
      </c>
      <c r="C11">
        <v>11092571</v>
      </c>
      <c r="D11">
        <v>1466814</v>
      </c>
      <c r="E11">
        <v>1</v>
      </c>
      <c r="F11">
        <v>1</v>
      </c>
      <c r="G11">
        <v>1</v>
      </c>
      <c r="H11">
        <v>2</v>
      </c>
      <c r="I11" t="s">
        <v>220</v>
      </c>
      <c r="J11" t="s">
        <v>221</v>
      </c>
      <c r="K11" t="s">
        <v>222</v>
      </c>
      <c r="L11">
        <v>1480</v>
      </c>
      <c r="N11">
        <v>1013</v>
      </c>
      <c r="O11" t="s">
        <v>203</v>
      </c>
      <c r="P11" t="s">
        <v>204</v>
      </c>
      <c r="Q11">
        <v>1</v>
      </c>
      <c r="X11">
        <v>0.29</v>
      </c>
      <c r="Y11">
        <v>0</v>
      </c>
      <c r="Z11">
        <v>111.99</v>
      </c>
      <c r="AA11">
        <v>13.5</v>
      </c>
      <c r="AB11">
        <v>0</v>
      </c>
      <c r="AC11">
        <v>0</v>
      </c>
      <c r="AD11">
        <v>1</v>
      </c>
      <c r="AE11">
        <v>0</v>
      </c>
      <c r="AF11" t="s">
        <v>20</v>
      </c>
      <c r="AG11">
        <v>0.3625</v>
      </c>
      <c r="AH11">
        <v>2</v>
      </c>
      <c r="AI11">
        <v>11092575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ROW(Source!A25)</f>
        <v>25</v>
      </c>
      <c r="B12">
        <v>11092590</v>
      </c>
      <c r="C12">
        <v>11092571</v>
      </c>
      <c r="D12">
        <v>1471980</v>
      </c>
      <c r="E12">
        <v>1</v>
      </c>
      <c r="F12">
        <v>1</v>
      </c>
      <c r="G12">
        <v>1</v>
      </c>
      <c r="H12">
        <v>2</v>
      </c>
      <c r="I12" t="s">
        <v>200</v>
      </c>
      <c r="J12" t="s">
        <v>201</v>
      </c>
      <c r="K12" t="s">
        <v>202</v>
      </c>
      <c r="L12">
        <v>1480</v>
      </c>
      <c r="N12">
        <v>1013</v>
      </c>
      <c r="O12" t="s">
        <v>203</v>
      </c>
      <c r="P12" t="s">
        <v>204</v>
      </c>
      <c r="Q12">
        <v>1</v>
      </c>
      <c r="X12">
        <v>0.4</v>
      </c>
      <c r="Y12">
        <v>0</v>
      </c>
      <c r="Z12">
        <v>87.17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20</v>
      </c>
      <c r="AG12">
        <v>0.5</v>
      </c>
      <c r="AH12">
        <v>2</v>
      </c>
      <c r="AI12">
        <v>11092576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ROW(Source!A25)</f>
        <v>25</v>
      </c>
      <c r="B13">
        <v>11092591</v>
      </c>
      <c r="C13">
        <v>11092571</v>
      </c>
      <c r="D13">
        <v>1399863</v>
      </c>
      <c r="E13">
        <v>1</v>
      </c>
      <c r="F13">
        <v>1</v>
      </c>
      <c r="G13">
        <v>1</v>
      </c>
      <c r="H13">
        <v>3</v>
      </c>
      <c r="I13" t="s">
        <v>223</v>
      </c>
      <c r="J13" t="s">
        <v>224</v>
      </c>
      <c r="K13" t="s">
        <v>225</v>
      </c>
      <c r="L13">
        <v>1327</v>
      </c>
      <c r="N13">
        <v>1005</v>
      </c>
      <c r="O13" t="s">
        <v>87</v>
      </c>
      <c r="P13" t="s">
        <v>87</v>
      </c>
      <c r="Q13">
        <v>1</v>
      </c>
      <c r="X13">
        <v>130</v>
      </c>
      <c r="Y13">
        <v>24.2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G13">
        <v>130</v>
      </c>
      <c r="AH13">
        <v>2</v>
      </c>
      <c r="AI13">
        <v>11092577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ROW(Source!A25)</f>
        <v>25</v>
      </c>
      <c r="B14">
        <v>11092592</v>
      </c>
      <c r="C14">
        <v>11092571</v>
      </c>
      <c r="D14">
        <v>1399916</v>
      </c>
      <c r="E14">
        <v>1</v>
      </c>
      <c r="F14">
        <v>1</v>
      </c>
      <c r="G14">
        <v>1</v>
      </c>
      <c r="H14">
        <v>3</v>
      </c>
      <c r="I14" t="s">
        <v>226</v>
      </c>
      <c r="J14" t="s">
        <v>227</v>
      </c>
      <c r="K14" t="s">
        <v>228</v>
      </c>
      <c r="L14">
        <v>1055</v>
      </c>
      <c r="N14">
        <v>1013</v>
      </c>
      <c r="O14" t="s">
        <v>229</v>
      </c>
      <c r="P14" t="s">
        <v>229</v>
      </c>
      <c r="Q14">
        <v>1</v>
      </c>
      <c r="X14">
        <v>0.1</v>
      </c>
      <c r="Y14">
        <v>498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G14">
        <v>0.1</v>
      </c>
      <c r="AH14">
        <v>2</v>
      </c>
      <c r="AI14">
        <v>11092578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ROW(Source!A25)</f>
        <v>25</v>
      </c>
      <c r="B15">
        <v>11092593</v>
      </c>
      <c r="C15">
        <v>11092571</v>
      </c>
      <c r="D15">
        <v>1400028</v>
      </c>
      <c r="E15">
        <v>1</v>
      </c>
      <c r="F15">
        <v>1</v>
      </c>
      <c r="G15">
        <v>1</v>
      </c>
      <c r="H15">
        <v>3</v>
      </c>
      <c r="I15" t="s">
        <v>230</v>
      </c>
      <c r="J15" t="s">
        <v>231</v>
      </c>
      <c r="K15" t="s">
        <v>232</v>
      </c>
      <c r="L15">
        <v>1348</v>
      </c>
      <c r="N15">
        <v>1009</v>
      </c>
      <c r="O15" t="s">
        <v>95</v>
      </c>
      <c r="P15" t="s">
        <v>95</v>
      </c>
      <c r="Q15">
        <v>1000</v>
      </c>
      <c r="X15">
        <v>0.004</v>
      </c>
      <c r="Y15">
        <v>19778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G15">
        <v>0.004</v>
      </c>
      <c r="AH15">
        <v>2</v>
      </c>
      <c r="AI15">
        <v>11092579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ROW(Source!A25)</f>
        <v>25</v>
      </c>
      <c r="B16">
        <v>11092594</v>
      </c>
      <c r="C16">
        <v>11092571</v>
      </c>
      <c r="D16">
        <v>1401776</v>
      </c>
      <c r="E16">
        <v>1</v>
      </c>
      <c r="F16">
        <v>1</v>
      </c>
      <c r="G16">
        <v>1</v>
      </c>
      <c r="H16">
        <v>3</v>
      </c>
      <c r="I16" t="s">
        <v>233</v>
      </c>
      <c r="J16" t="s">
        <v>234</v>
      </c>
      <c r="K16" t="s">
        <v>235</v>
      </c>
      <c r="L16">
        <v>1348</v>
      </c>
      <c r="N16">
        <v>1009</v>
      </c>
      <c r="O16" t="s">
        <v>95</v>
      </c>
      <c r="P16" t="s">
        <v>95</v>
      </c>
      <c r="Q16">
        <v>1000</v>
      </c>
      <c r="X16">
        <v>0.027</v>
      </c>
      <c r="Y16">
        <v>7977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0.027</v>
      </c>
      <c r="AH16">
        <v>2</v>
      </c>
      <c r="AI16">
        <v>11092580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ROW(Source!A25)</f>
        <v>25</v>
      </c>
      <c r="B17">
        <v>11092595</v>
      </c>
      <c r="C17">
        <v>11092571</v>
      </c>
      <c r="D17">
        <v>1401961</v>
      </c>
      <c r="E17">
        <v>1</v>
      </c>
      <c r="F17">
        <v>1</v>
      </c>
      <c r="G17">
        <v>1</v>
      </c>
      <c r="H17">
        <v>3</v>
      </c>
      <c r="I17" t="s">
        <v>236</v>
      </c>
      <c r="J17" t="s">
        <v>237</v>
      </c>
      <c r="K17" t="s">
        <v>238</v>
      </c>
      <c r="L17">
        <v>1327</v>
      </c>
      <c r="N17">
        <v>1005</v>
      </c>
      <c r="O17" t="s">
        <v>87</v>
      </c>
      <c r="P17" t="s">
        <v>87</v>
      </c>
      <c r="Q17">
        <v>1</v>
      </c>
      <c r="X17">
        <v>1.58</v>
      </c>
      <c r="Y17">
        <v>6.2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1.58</v>
      </c>
      <c r="AH17">
        <v>2</v>
      </c>
      <c r="AI17">
        <v>11092581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ROW(Source!A25)</f>
        <v>25</v>
      </c>
      <c r="B18">
        <v>11092596</v>
      </c>
      <c r="C18">
        <v>11092571</v>
      </c>
      <c r="D18">
        <v>1404156</v>
      </c>
      <c r="E18">
        <v>1</v>
      </c>
      <c r="F18">
        <v>1</v>
      </c>
      <c r="G18">
        <v>1</v>
      </c>
      <c r="H18">
        <v>3</v>
      </c>
      <c r="I18" t="s">
        <v>205</v>
      </c>
      <c r="J18" t="s">
        <v>206</v>
      </c>
      <c r="K18" t="s">
        <v>207</v>
      </c>
      <c r="L18">
        <v>1348</v>
      </c>
      <c r="N18">
        <v>1009</v>
      </c>
      <c r="O18" t="s">
        <v>95</v>
      </c>
      <c r="P18" t="s">
        <v>95</v>
      </c>
      <c r="Q18">
        <v>1000</v>
      </c>
      <c r="X18">
        <v>0.00014</v>
      </c>
      <c r="Y18">
        <v>11978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0.00014</v>
      </c>
      <c r="AH18">
        <v>2</v>
      </c>
      <c r="AI18">
        <v>11092582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ROW(Source!A25)</f>
        <v>25</v>
      </c>
      <c r="B19">
        <v>11092597</v>
      </c>
      <c r="C19">
        <v>11092571</v>
      </c>
      <c r="D19">
        <v>1404288</v>
      </c>
      <c r="E19">
        <v>1</v>
      </c>
      <c r="F19">
        <v>1</v>
      </c>
      <c r="G19">
        <v>1</v>
      </c>
      <c r="H19">
        <v>3</v>
      </c>
      <c r="I19" t="s">
        <v>239</v>
      </c>
      <c r="J19" t="s">
        <v>240</v>
      </c>
      <c r="K19" t="s">
        <v>241</v>
      </c>
      <c r="L19">
        <v>1348</v>
      </c>
      <c r="N19">
        <v>1009</v>
      </c>
      <c r="O19" t="s">
        <v>95</v>
      </c>
      <c r="P19" t="s">
        <v>95</v>
      </c>
      <c r="Q19">
        <v>1000</v>
      </c>
      <c r="X19">
        <v>0.02</v>
      </c>
      <c r="Y19">
        <v>11200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0.02</v>
      </c>
      <c r="AH19">
        <v>2</v>
      </c>
      <c r="AI19">
        <v>11092583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ROW(Source!A25)</f>
        <v>25</v>
      </c>
      <c r="B20">
        <v>11092598</v>
      </c>
      <c r="C20">
        <v>11092571</v>
      </c>
      <c r="D20">
        <v>1404488</v>
      </c>
      <c r="E20">
        <v>1</v>
      </c>
      <c r="F20">
        <v>1</v>
      </c>
      <c r="G20">
        <v>1</v>
      </c>
      <c r="H20">
        <v>3</v>
      </c>
      <c r="I20" t="s">
        <v>242</v>
      </c>
      <c r="J20" t="s">
        <v>243</v>
      </c>
      <c r="K20" t="s">
        <v>244</v>
      </c>
      <c r="L20">
        <v>1346</v>
      </c>
      <c r="N20">
        <v>1009</v>
      </c>
      <c r="O20" t="s">
        <v>245</v>
      </c>
      <c r="P20" t="s">
        <v>245</v>
      </c>
      <c r="Q20">
        <v>1</v>
      </c>
      <c r="X20">
        <v>0.1</v>
      </c>
      <c r="Y20">
        <v>25.31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G20">
        <v>0.1</v>
      </c>
      <c r="AH20">
        <v>2</v>
      </c>
      <c r="AI20">
        <v>11092584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ROW(Source!A25)</f>
        <v>25</v>
      </c>
      <c r="B21">
        <v>11092599</v>
      </c>
      <c r="C21">
        <v>11092571</v>
      </c>
      <c r="D21">
        <v>1435525</v>
      </c>
      <c r="E21">
        <v>1</v>
      </c>
      <c r="F21">
        <v>1</v>
      </c>
      <c r="G21">
        <v>1</v>
      </c>
      <c r="H21">
        <v>3</v>
      </c>
      <c r="I21" t="s">
        <v>246</v>
      </c>
      <c r="J21" t="s">
        <v>247</v>
      </c>
      <c r="K21" t="s">
        <v>248</v>
      </c>
      <c r="L21">
        <v>1339</v>
      </c>
      <c r="N21">
        <v>1007</v>
      </c>
      <c r="O21" t="s">
        <v>211</v>
      </c>
      <c r="P21" t="s">
        <v>211</v>
      </c>
      <c r="Q21">
        <v>1</v>
      </c>
      <c r="X21">
        <v>0.02</v>
      </c>
      <c r="Y21">
        <v>519.8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G21">
        <v>0.02</v>
      </c>
      <c r="AH21">
        <v>2</v>
      </c>
      <c r="AI21">
        <v>11092585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ROW(Source!A26)</f>
        <v>26</v>
      </c>
      <c r="B22">
        <v>11092610</v>
      </c>
      <c r="C22">
        <v>11092600</v>
      </c>
      <c r="D22">
        <v>121639</v>
      </c>
      <c r="E22">
        <v>1</v>
      </c>
      <c r="F22">
        <v>1</v>
      </c>
      <c r="G22">
        <v>1</v>
      </c>
      <c r="H22">
        <v>1</v>
      </c>
      <c r="I22" t="s">
        <v>249</v>
      </c>
      <c r="K22" t="s">
        <v>250</v>
      </c>
      <c r="L22">
        <v>1369</v>
      </c>
      <c r="N22">
        <v>1013</v>
      </c>
      <c r="O22" t="s">
        <v>193</v>
      </c>
      <c r="P22" t="s">
        <v>193</v>
      </c>
      <c r="Q22">
        <v>1</v>
      </c>
      <c r="X22">
        <v>16.64</v>
      </c>
      <c r="Y22">
        <v>0</v>
      </c>
      <c r="Z22">
        <v>0</v>
      </c>
      <c r="AA22">
        <v>0</v>
      </c>
      <c r="AB22">
        <v>8.82</v>
      </c>
      <c r="AC22">
        <v>0</v>
      </c>
      <c r="AD22">
        <v>1</v>
      </c>
      <c r="AE22">
        <v>1</v>
      </c>
      <c r="AF22" t="s">
        <v>21</v>
      </c>
      <c r="AG22">
        <v>19.136</v>
      </c>
      <c r="AH22">
        <v>2</v>
      </c>
      <c r="AI22">
        <v>11092601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ROW(Source!A26)</f>
        <v>26</v>
      </c>
      <c r="B23">
        <v>11092611</v>
      </c>
      <c r="C23">
        <v>11092600</v>
      </c>
      <c r="D23">
        <v>121548</v>
      </c>
      <c r="E23">
        <v>1</v>
      </c>
      <c r="F23">
        <v>1</v>
      </c>
      <c r="G23">
        <v>1</v>
      </c>
      <c r="H23">
        <v>1</v>
      </c>
      <c r="I23" t="s">
        <v>27</v>
      </c>
      <c r="K23" t="s">
        <v>194</v>
      </c>
      <c r="L23">
        <v>608254</v>
      </c>
      <c r="N23">
        <v>1013</v>
      </c>
      <c r="O23" t="s">
        <v>195</v>
      </c>
      <c r="P23" t="s">
        <v>195</v>
      </c>
      <c r="Q23">
        <v>1</v>
      </c>
      <c r="X23">
        <v>0.48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2</v>
      </c>
      <c r="AF23" t="s">
        <v>20</v>
      </c>
      <c r="AG23">
        <v>0.6</v>
      </c>
      <c r="AH23">
        <v>2</v>
      </c>
      <c r="AI23">
        <v>11092602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ROW(Source!A26)</f>
        <v>26</v>
      </c>
      <c r="B24">
        <v>11092612</v>
      </c>
      <c r="C24">
        <v>11092600</v>
      </c>
      <c r="D24">
        <v>1466616</v>
      </c>
      <c r="E24">
        <v>1</v>
      </c>
      <c r="F24">
        <v>1</v>
      </c>
      <c r="G24">
        <v>1</v>
      </c>
      <c r="H24">
        <v>2</v>
      </c>
      <c r="I24" t="s">
        <v>217</v>
      </c>
      <c r="J24" t="s">
        <v>218</v>
      </c>
      <c r="K24" t="s">
        <v>219</v>
      </c>
      <c r="L24">
        <v>1480</v>
      </c>
      <c r="N24">
        <v>1013</v>
      </c>
      <c r="O24" t="s">
        <v>203</v>
      </c>
      <c r="P24" t="s">
        <v>204</v>
      </c>
      <c r="Q24">
        <v>1</v>
      </c>
      <c r="X24">
        <v>0.24</v>
      </c>
      <c r="Y24">
        <v>0</v>
      </c>
      <c r="Z24">
        <v>86.4</v>
      </c>
      <c r="AA24">
        <v>13.5</v>
      </c>
      <c r="AB24">
        <v>0</v>
      </c>
      <c r="AC24">
        <v>0</v>
      </c>
      <c r="AD24">
        <v>1</v>
      </c>
      <c r="AE24">
        <v>0</v>
      </c>
      <c r="AF24" t="s">
        <v>20</v>
      </c>
      <c r="AG24">
        <v>0.3</v>
      </c>
      <c r="AH24">
        <v>2</v>
      </c>
      <c r="AI24">
        <v>11092603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ROW(Source!A26)</f>
        <v>26</v>
      </c>
      <c r="B25">
        <v>11092613</v>
      </c>
      <c r="C25">
        <v>11092600</v>
      </c>
      <c r="D25">
        <v>1466814</v>
      </c>
      <c r="E25">
        <v>1</v>
      </c>
      <c r="F25">
        <v>1</v>
      </c>
      <c r="G25">
        <v>1</v>
      </c>
      <c r="H25">
        <v>2</v>
      </c>
      <c r="I25" t="s">
        <v>220</v>
      </c>
      <c r="J25" t="s">
        <v>221</v>
      </c>
      <c r="K25" t="s">
        <v>222</v>
      </c>
      <c r="L25">
        <v>1480</v>
      </c>
      <c r="N25">
        <v>1013</v>
      </c>
      <c r="O25" t="s">
        <v>203</v>
      </c>
      <c r="P25" t="s">
        <v>204</v>
      </c>
      <c r="Q25">
        <v>1</v>
      </c>
      <c r="X25">
        <v>0.09</v>
      </c>
      <c r="Y25">
        <v>0</v>
      </c>
      <c r="Z25">
        <v>111.99</v>
      </c>
      <c r="AA25">
        <v>13.5</v>
      </c>
      <c r="AB25">
        <v>0</v>
      </c>
      <c r="AC25">
        <v>0</v>
      </c>
      <c r="AD25">
        <v>1</v>
      </c>
      <c r="AE25">
        <v>0</v>
      </c>
      <c r="AF25" t="s">
        <v>20</v>
      </c>
      <c r="AG25">
        <v>0.11249999999999999</v>
      </c>
      <c r="AH25">
        <v>2</v>
      </c>
      <c r="AI25">
        <v>11092604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ROW(Source!A26)</f>
        <v>26</v>
      </c>
      <c r="B26">
        <v>11092614</v>
      </c>
      <c r="C26">
        <v>11092600</v>
      </c>
      <c r="D26">
        <v>1468695</v>
      </c>
      <c r="E26">
        <v>1</v>
      </c>
      <c r="F26">
        <v>1</v>
      </c>
      <c r="G26">
        <v>1</v>
      </c>
      <c r="H26">
        <v>2</v>
      </c>
      <c r="I26" t="s">
        <v>251</v>
      </c>
      <c r="J26" t="s">
        <v>252</v>
      </c>
      <c r="K26" t="s">
        <v>253</v>
      </c>
      <c r="L26">
        <v>1480</v>
      </c>
      <c r="N26">
        <v>1013</v>
      </c>
      <c r="O26" t="s">
        <v>203</v>
      </c>
      <c r="P26" t="s">
        <v>204</v>
      </c>
      <c r="Q26">
        <v>1</v>
      </c>
      <c r="X26">
        <v>5.8</v>
      </c>
      <c r="Y26">
        <v>0</v>
      </c>
      <c r="Z26">
        <v>30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20</v>
      </c>
      <c r="AG26">
        <v>7.25</v>
      </c>
      <c r="AH26">
        <v>2</v>
      </c>
      <c r="AI26">
        <v>11092605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ROW(Source!A26)</f>
        <v>26</v>
      </c>
      <c r="B27">
        <v>11092615</v>
      </c>
      <c r="C27">
        <v>11092600</v>
      </c>
      <c r="D27">
        <v>1471980</v>
      </c>
      <c r="E27">
        <v>1</v>
      </c>
      <c r="F27">
        <v>1</v>
      </c>
      <c r="G27">
        <v>1</v>
      </c>
      <c r="H27">
        <v>2</v>
      </c>
      <c r="I27" t="s">
        <v>200</v>
      </c>
      <c r="J27" t="s">
        <v>201</v>
      </c>
      <c r="K27" t="s">
        <v>202</v>
      </c>
      <c r="L27">
        <v>1480</v>
      </c>
      <c r="N27">
        <v>1013</v>
      </c>
      <c r="O27" t="s">
        <v>203</v>
      </c>
      <c r="P27" t="s">
        <v>204</v>
      </c>
      <c r="Q27">
        <v>1</v>
      </c>
      <c r="X27">
        <v>0.15</v>
      </c>
      <c r="Y27">
        <v>0</v>
      </c>
      <c r="Z27">
        <v>87.17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20</v>
      </c>
      <c r="AG27">
        <v>0.1875</v>
      </c>
      <c r="AH27">
        <v>2</v>
      </c>
      <c r="AI27">
        <v>11092606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ROW(Source!A26)</f>
        <v>26</v>
      </c>
      <c r="B28">
        <v>11092616</v>
      </c>
      <c r="C28">
        <v>11092600</v>
      </c>
      <c r="D28">
        <v>1401278</v>
      </c>
      <c r="E28">
        <v>1</v>
      </c>
      <c r="F28">
        <v>1</v>
      </c>
      <c r="G28">
        <v>1</v>
      </c>
      <c r="H28">
        <v>3</v>
      </c>
      <c r="I28" t="s">
        <v>254</v>
      </c>
      <c r="J28" t="s">
        <v>255</v>
      </c>
      <c r="K28" t="s">
        <v>256</v>
      </c>
      <c r="L28">
        <v>1348</v>
      </c>
      <c r="N28">
        <v>1009</v>
      </c>
      <c r="O28" t="s">
        <v>95</v>
      </c>
      <c r="P28" t="s">
        <v>95</v>
      </c>
      <c r="Q28">
        <v>1000</v>
      </c>
      <c r="X28">
        <v>0.712</v>
      </c>
      <c r="Y28">
        <v>3390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G28">
        <v>0.712</v>
      </c>
      <c r="AH28">
        <v>2</v>
      </c>
      <c r="AI28">
        <v>11092607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ROW(Source!A26)</f>
        <v>26</v>
      </c>
      <c r="B29">
        <v>11092617</v>
      </c>
      <c r="C29">
        <v>11092600</v>
      </c>
      <c r="D29">
        <v>1401953</v>
      </c>
      <c r="E29">
        <v>1</v>
      </c>
      <c r="F29">
        <v>1</v>
      </c>
      <c r="G29">
        <v>1</v>
      </c>
      <c r="H29">
        <v>3</v>
      </c>
      <c r="I29" t="s">
        <v>257</v>
      </c>
      <c r="J29" t="s">
        <v>258</v>
      </c>
      <c r="K29" t="s">
        <v>259</v>
      </c>
      <c r="L29">
        <v>1327</v>
      </c>
      <c r="N29">
        <v>1005</v>
      </c>
      <c r="O29" t="s">
        <v>87</v>
      </c>
      <c r="P29" t="s">
        <v>87</v>
      </c>
      <c r="Q29">
        <v>1</v>
      </c>
      <c r="X29">
        <v>115</v>
      </c>
      <c r="Y29">
        <v>7.46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115</v>
      </c>
      <c r="AH29">
        <v>2</v>
      </c>
      <c r="AI29">
        <v>11092608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ROW(Source!A26)</f>
        <v>26</v>
      </c>
      <c r="B30">
        <v>11092618</v>
      </c>
      <c r="C30">
        <v>11092600</v>
      </c>
      <c r="D30">
        <v>1401964</v>
      </c>
      <c r="E30">
        <v>1</v>
      </c>
      <c r="F30">
        <v>1</v>
      </c>
      <c r="G30">
        <v>1</v>
      </c>
      <c r="H30">
        <v>3</v>
      </c>
      <c r="I30" t="s">
        <v>260</v>
      </c>
      <c r="J30" t="s">
        <v>261</v>
      </c>
      <c r="K30" t="s">
        <v>262</v>
      </c>
      <c r="L30">
        <v>1327</v>
      </c>
      <c r="N30">
        <v>1005</v>
      </c>
      <c r="O30" t="s">
        <v>87</v>
      </c>
      <c r="P30" t="s">
        <v>87</v>
      </c>
      <c r="Q30">
        <v>1</v>
      </c>
      <c r="X30">
        <v>226</v>
      </c>
      <c r="Y30">
        <v>6.78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226</v>
      </c>
      <c r="AH30">
        <v>2</v>
      </c>
      <c r="AI30">
        <v>11092609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ROW(Source!A27)</f>
        <v>27</v>
      </c>
      <c r="B31">
        <v>11092627</v>
      </c>
      <c r="C31">
        <v>11092619</v>
      </c>
      <c r="D31">
        <v>121600</v>
      </c>
      <c r="E31">
        <v>1</v>
      </c>
      <c r="F31">
        <v>1</v>
      </c>
      <c r="G31">
        <v>1</v>
      </c>
      <c r="H31">
        <v>1</v>
      </c>
      <c r="I31" t="s">
        <v>263</v>
      </c>
      <c r="K31" t="s">
        <v>264</v>
      </c>
      <c r="L31">
        <v>1369</v>
      </c>
      <c r="N31">
        <v>1013</v>
      </c>
      <c r="O31" t="s">
        <v>193</v>
      </c>
      <c r="P31" t="s">
        <v>193</v>
      </c>
      <c r="Q31">
        <v>1</v>
      </c>
      <c r="X31">
        <v>2.3</v>
      </c>
      <c r="Y31">
        <v>0</v>
      </c>
      <c r="Z31">
        <v>0</v>
      </c>
      <c r="AA31">
        <v>0</v>
      </c>
      <c r="AB31">
        <v>7.75</v>
      </c>
      <c r="AC31">
        <v>0</v>
      </c>
      <c r="AD31">
        <v>1</v>
      </c>
      <c r="AE31">
        <v>1</v>
      </c>
      <c r="AF31" t="s">
        <v>21</v>
      </c>
      <c r="AG31">
        <v>2.6449999999999996</v>
      </c>
      <c r="AH31">
        <v>2</v>
      </c>
      <c r="AI31">
        <v>11092620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ROW(Source!A27)</f>
        <v>27</v>
      </c>
      <c r="B32">
        <v>11092628</v>
      </c>
      <c r="C32">
        <v>11092619</v>
      </c>
      <c r="D32">
        <v>121548</v>
      </c>
      <c r="E32">
        <v>1</v>
      </c>
      <c r="F32">
        <v>1</v>
      </c>
      <c r="G32">
        <v>1</v>
      </c>
      <c r="H32">
        <v>1</v>
      </c>
      <c r="I32" t="s">
        <v>27</v>
      </c>
      <c r="K32" t="s">
        <v>194</v>
      </c>
      <c r="L32">
        <v>608254</v>
      </c>
      <c r="N32">
        <v>1013</v>
      </c>
      <c r="O32" t="s">
        <v>195</v>
      </c>
      <c r="P32" t="s">
        <v>195</v>
      </c>
      <c r="Q32">
        <v>1</v>
      </c>
      <c r="X32">
        <v>0.3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2</v>
      </c>
      <c r="AF32" t="s">
        <v>20</v>
      </c>
      <c r="AG32">
        <v>0.375</v>
      </c>
      <c r="AH32">
        <v>2</v>
      </c>
      <c r="AI32">
        <v>11092621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ROW(Source!A27)</f>
        <v>27</v>
      </c>
      <c r="B33">
        <v>11092629</v>
      </c>
      <c r="C33">
        <v>11092619</v>
      </c>
      <c r="D33">
        <v>1467010</v>
      </c>
      <c r="E33">
        <v>1</v>
      </c>
      <c r="F33">
        <v>1</v>
      </c>
      <c r="G33">
        <v>1</v>
      </c>
      <c r="H33">
        <v>2</v>
      </c>
      <c r="I33" t="s">
        <v>265</v>
      </c>
      <c r="J33" t="s">
        <v>266</v>
      </c>
      <c r="K33" t="s">
        <v>267</v>
      </c>
      <c r="L33">
        <v>1480</v>
      </c>
      <c r="N33">
        <v>1013</v>
      </c>
      <c r="O33" t="s">
        <v>203</v>
      </c>
      <c r="P33" t="s">
        <v>204</v>
      </c>
      <c r="Q33">
        <v>1</v>
      </c>
      <c r="X33">
        <v>0.08</v>
      </c>
      <c r="Y33">
        <v>0</v>
      </c>
      <c r="Z33">
        <v>89.99</v>
      </c>
      <c r="AA33">
        <v>10.06</v>
      </c>
      <c r="AB33">
        <v>0</v>
      </c>
      <c r="AC33">
        <v>0</v>
      </c>
      <c r="AD33">
        <v>1</v>
      </c>
      <c r="AE33">
        <v>0</v>
      </c>
      <c r="AF33" t="s">
        <v>20</v>
      </c>
      <c r="AG33">
        <v>0.1</v>
      </c>
      <c r="AH33">
        <v>2</v>
      </c>
      <c r="AI33">
        <v>11092622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ROW(Source!A27)</f>
        <v>27</v>
      </c>
      <c r="B34">
        <v>11092630</v>
      </c>
      <c r="C34">
        <v>11092619</v>
      </c>
      <c r="D34">
        <v>1467498</v>
      </c>
      <c r="E34">
        <v>1</v>
      </c>
      <c r="F34">
        <v>1</v>
      </c>
      <c r="G34">
        <v>1</v>
      </c>
      <c r="H34">
        <v>2</v>
      </c>
      <c r="I34" t="s">
        <v>268</v>
      </c>
      <c r="J34" t="s">
        <v>269</v>
      </c>
      <c r="K34" t="s">
        <v>270</v>
      </c>
      <c r="L34">
        <v>1480</v>
      </c>
      <c r="N34">
        <v>1013</v>
      </c>
      <c r="O34" t="s">
        <v>203</v>
      </c>
      <c r="P34" t="s">
        <v>204</v>
      </c>
      <c r="Q34">
        <v>1</v>
      </c>
      <c r="X34">
        <v>0.22</v>
      </c>
      <c r="Y34">
        <v>0</v>
      </c>
      <c r="Z34">
        <v>90</v>
      </c>
      <c r="AA34">
        <v>10.06</v>
      </c>
      <c r="AB34">
        <v>0</v>
      </c>
      <c r="AC34">
        <v>0</v>
      </c>
      <c r="AD34">
        <v>1</v>
      </c>
      <c r="AE34">
        <v>0</v>
      </c>
      <c r="AF34" t="s">
        <v>20</v>
      </c>
      <c r="AG34">
        <v>0.275</v>
      </c>
      <c r="AH34">
        <v>2</v>
      </c>
      <c r="AI34">
        <v>11092623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ROW(Source!A27)</f>
        <v>27</v>
      </c>
      <c r="B35">
        <v>11092631</v>
      </c>
      <c r="C35">
        <v>11092619</v>
      </c>
      <c r="D35">
        <v>1471132</v>
      </c>
      <c r="E35">
        <v>1</v>
      </c>
      <c r="F35">
        <v>1</v>
      </c>
      <c r="G35">
        <v>1</v>
      </c>
      <c r="H35">
        <v>2</v>
      </c>
      <c r="I35" t="s">
        <v>271</v>
      </c>
      <c r="J35" t="s">
        <v>272</v>
      </c>
      <c r="K35" t="s">
        <v>273</v>
      </c>
      <c r="L35">
        <v>1480</v>
      </c>
      <c r="N35">
        <v>1013</v>
      </c>
      <c r="O35" t="s">
        <v>203</v>
      </c>
      <c r="P35" t="s">
        <v>204</v>
      </c>
      <c r="Q35">
        <v>1</v>
      </c>
      <c r="X35">
        <v>0.44</v>
      </c>
      <c r="Y35">
        <v>0</v>
      </c>
      <c r="Z35">
        <v>4.91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20</v>
      </c>
      <c r="AG35">
        <v>0.55</v>
      </c>
      <c r="AH35">
        <v>2</v>
      </c>
      <c r="AI35">
        <v>11092624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ROW(Source!A27)</f>
        <v>27</v>
      </c>
      <c r="B36">
        <v>11092632</v>
      </c>
      <c r="C36">
        <v>11092619</v>
      </c>
      <c r="D36">
        <v>1437694</v>
      </c>
      <c r="E36">
        <v>1</v>
      </c>
      <c r="F36">
        <v>1</v>
      </c>
      <c r="G36">
        <v>1</v>
      </c>
      <c r="H36">
        <v>3</v>
      </c>
      <c r="I36" t="s">
        <v>274</v>
      </c>
      <c r="J36" t="s">
        <v>275</v>
      </c>
      <c r="K36" t="s">
        <v>276</v>
      </c>
      <c r="L36">
        <v>1339</v>
      </c>
      <c r="N36">
        <v>1007</v>
      </c>
      <c r="O36" t="s">
        <v>211</v>
      </c>
      <c r="P36" t="s">
        <v>211</v>
      </c>
      <c r="Q36">
        <v>1</v>
      </c>
      <c r="X36">
        <v>1.2</v>
      </c>
      <c r="Y36">
        <v>55.26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G36">
        <v>1.2</v>
      </c>
      <c r="AH36">
        <v>2</v>
      </c>
      <c r="AI36">
        <v>11092625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ROW(Source!A27)</f>
        <v>27</v>
      </c>
      <c r="B37">
        <v>11092633</v>
      </c>
      <c r="C37">
        <v>11092619</v>
      </c>
      <c r="D37">
        <v>1438817</v>
      </c>
      <c r="E37">
        <v>1</v>
      </c>
      <c r="F37">
        <v>1</v>
      </c>
      <c r="G37">
        <v>1</v>
      </c>
      <c r="H37">
        <v>3</v>
      </c>
      <c r="I37" t="s">
        <v>277</v>
      </c>
      <c r="J37" t="s">
        <v>278</v>
      </c>
      <c r="K37" t="s">
        <v>279</v>
      </c>
      <c r="L37">
        <v>1339</v>
      </c>
      <c r="N37">
        <v>1007</v>
      </c>
      <c r="O37" t="s">
        <v>211</v>
      </c>
      <c r="P37" t="s">
        <v>211</v>
      </c>
      <c r="Q37">
        <v>1</v>
      </c>
      <c r="X37">
        <v>0.15</v>
      </c>
      <c r="Y37">
        <v>2.44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G37">
        <v>0.15</v>
      </c>
      <c r="AH37">
        <v>2</v>
      </c>
      <c r="AI37">
        <v>11092626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ROW(Source!A28)</f>
        <v>28</v>
      </c>
      <c r="B38">
        <v>11092646</v>
      </c>
      <c r="C38">
        <v>11092634</v>
      </c>
      <c r="D38">
        <v>121600</v>
      </c>
      <c r="E38">
        <v>1</v>
      </c>
      <c r="F38">
        <v>1</v>
      </c>
      <c r="G38">
        <v>1</v>
      </c>
      <c r="H38">
        <v>1</v>
      </c>
      <c r="I38" t="s">
        <v>263</v>
      </c>
      <c r="K38" t="s">
        <v>264</v>
      </c>
      <c r="L38">
        <v>1369</v>
      </c>
      <c r="N38">
        <v>1013</v>
      </c>
      <c r="O38" t="s">
        <v>193</v>
      </c>
      <c r="P38" t="s">
        <v>193</v>
      </c>
      <c r="Q38">
        <v>1</v>
      </c>
      <c r="X38">
        <v>2.5</v>
      </c>
      <c r="Y38">
        <v>0</v>
      </c>
      <c r="Z38">
        <v>0</v>
      </c>
      <c r="AA38">
        <v>0</v>
      </c>
      <c r="AB38">
        <v>7.75</v>
      </c>
      <c r="AC38">
        <v>0</v>
      </c>
      <c r="AD38">
        <v>1</v>
      </c>
      <c r="AE38">
        <v>1</v>
      </c>
      <c r="AF38" t="s">
        <v>21</v>
      </c>
      <c r="AG38">
        <v>2.875</v>
      </c>
      <c r="AH38">
        <v>2</v>
      </c>
      <c r="AI38">
        <v>11092635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ROW(Source!A28)</f>
        <v>28</v>
      </c>
      <c r="B39">
        <v>11092647</v>
      </c>
      <c r="C39">
        <v>11092634</v>
      </c>
      <c r="D39">
        <v>121548</v>
      </c>
      <c r="E39">
        <v>1</v>
      </c>
      <c r="F39">
        <v>1</v>
      </c>
      <c r="G39">
        <v>1</v>
      </c>
      <c r="H39">
        <v>1</v>
      </c>
      <c r="I39" t="s">
        <v>27</v>
      </c>
      <c r="K39" t="s">
        <v>194</v>
      </c>
      <c r="L39">
        <v>608254</v>
      </c>
      <c r="N39">
        <v>1013</v>
      </c>
      <c r="O39" t="s">
        <v>195</v>
      </c>
      <c r="P39" t="s">
        <v>195</v>
      </c>
      <c r="Q39">
        <v>1</v>
      </c>
      <c r="X39">
        <v>0.55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2</v>
      </c>
      <c r="AF39" t="s">
        <v>20</v>
      </c>
      <c r="AG39">
        <v>0.6875</v>
      </c>
      <c r="AH39">
        <v>2</v>
      </c>
      <c r="AI39">
        <v>11092636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ROW(Source!A28)</f>
        <v>28</v>
      </c>
      <c r="B40">
        <v>11092648</v>
      </c>
      <c r="C40">
        <v>11092634</v>
      </c>
      <c r="D40">
        <v>1467010</v>
      </c>
      <c r="E40">
        <v>1</v>
      </c>
      <c r="F40">
        <v>1</v>
      </c>
      <c r="G40">
        <v>1</v>
      </c>
      <c r="H40">
        <v>2</v>
      </c>
      <c r="I40" t="s">
        <v>265</v>
      </c>
      <c r="J40" t="s">
        <v>266</v>
      </c>
      <c r="K40" t="s">
        <v>267</v>
      </c>
      <c r="L40">
        <v>1480</v>
      </c>
      <c r="N40">
        <v>1013</v>
      </c>
      <c r="O40" t="s">
        <v>203</v>
      </c>
      <c r="P40" t="s">
        <v>204</v>
      </c>
      <c r="Q40">
        <v>1</v>
      </c>
      <c r="X40">
        <v>0.09</v>
      </c>
      <c r="Y40">
        <v>0</v>
      </c>
      <c r="Z40">
        <v>89.99</v>
      </c>
      <c r="AA40">
        <v>10.06</v>
      </c>
      <c r="AB40">
        <v>0</v>
      </c>
      <c r="AC40">
        <v>0</v>
      </c>
      <c r="AD40">
        <v>1</v>
      </c>
      <c r="AE40">
        <v>0</v>
      </c>
      <c r="AF40" t="s">
        <v>20</v>
      </c>
      <c r="AG40">
        <v>0.11249999999999999</v>
      </c>
      <c r="AH40">
        <v>2</v>
      </c>
      <c r="AI40">
        <v>11092637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ROW(Source!A28)</f>
        <v>28</v>
      </c>
      <c r="B41">
        <v>11092649</v>
      </c>
      <c r="C41">
        <v>11092634</v>
      </c>
      <c r="D41">
        <v>1467498</v>
      </c>
      <c r="E41">
        <v>1</v>
      </c>
      <c r="F41">
        <v>1</v>
      </c>
      <c r="G41">
        <v>1</v>
      </c>
      <c r="H41">
        <v>2</v>
      </c>
      <c r="I41" t="s">
        <v>268</v>
      </c>
      <c r="J41" t="s">
        <v>269</v>
      </c>
      <c r="K41" t="s">
        <v>270</v>
      </c>
      <c r="L41">
        <v>1480</v>
      </c>
      <c r="N41">
        <v>1013</v>
      </c>
      <c r="O41" t="s">
        <v>203</v>
      </c>
      <c r="P41" t="s">
        <v>204</v>
      </c>
      <c r="Q41">
        <v>1</v>
      </c>
      <c r="X41">
        <v>0.46</v>
      </c>
      <c r="Y41">
        <v>0</v>
      </c>
      <c r="Z41">
        <v>90</v>
      </c>
      <c r="AA41">
        <v>10.06</v>
      </c>
      <c r="AB41">
        <v>0</v>
      </c>
      <c r="AC41">
        <v>0</v>
      </c>
      <c r="AD41">
        <v>1</v>
      </c>
      <c r="AE41">
        <v>0</v>
      </c>
      <c r="AF41" t="s">
        <v>20</v>
      </c>
      <c r="AG41">
        <v>0.5750000000000001</v>
      </c>
      <c r="AH41">
        <v>2</v>
      </c>
      <c r="AI41">
        <v>11092638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ROW(Source!A28)</f>
        <v>28</v>
      </c>
      <c r="B42">
        <v>11092650</v>
      </c>
      <c r="C42">
        <v>11092634</v>
      </c>
      <c r="D42">
        <v>1471132</v>
      </c>
      <c r="E42">
        <v>1</v>
      </c>
      <c r="F42">
        <v>1</v>
      </c>
      <c r="G42">
        <v>1</v>
      </c>
      <c r="H42">
        <v>2</v>
      </c>
      <c r="I42" t="s">
        <v>271</v>
      </c>
      <c r="J42" t="s">
        <v>272</v>
      </c>
      <c r="K42" t="s">
        <v>273</v>
      </c>
      <c r="L42">
        <v>1480</v>
      </c>
      <c r="N42">
        <v>1013</v>
      </c>
      <c r="O42" t="s">
        <v>203</v>
      </c>
      <c r="P42" t="s">
        <v>204</v>
      </c>
      <c r="Q42">
        <v>1</v>
      </c>
      <c r="X42">
        <v>0.93</v>
      </c>
      <c r="Y42">
        <v>0</v>
      </c>
      <c r="Z42">
        <v>4.91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20</v>
      </c>
      <c r="AG42">
        <v>1.1625</v>
      </c>
      <c r="AH42">
        <v>2</v>
      </c>
      <c r="AI42">
        <v>11092639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ROW(Source!A28)</f>
        <v>28</v>
      </c>
      <c r="B43">
        <v>11092651</v>
      </c>
      <c r="C43">
        <v>11092634</v>
      </c>
      <c r="D43">
        <v>1437494</v>
      </c>
      <c r="E43">
        <v>1</v>
      </c>
      <c r="F43">
        <v>1</v>
      </c>
      <c r="G43">
        <v>1</v>
      </c>
      <c r="H43">
        <v>3</v>
      </c>
      <c r="I43" t="s">
        <v>280</v>
      </c>
      <c r="J43" t="s">
        <v>281</v>
      </c>
      <c r="K43" t="s">
        <v>282</v>
      </c>
      <c r="L43">
        <v>1339</v>
      </c>
      <c r="N43">
        <v>1007</v>
      </c>
      <c r="O43" t="s">
        <v>211</v>
      </c>
      <c r="P43" t="s">
        <v>211</v>
      </c>
      <c r="Q43">
        <v>1</v>
      </c>
      <c r="X43">
        <v>0.1</v>
      </c>
      <c r="Y43">
        <v>155.94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0.1</v>
      </c>
      <c r="AH43">
        <v>2</v>
      </c>
      <c r="AI43">
        <v>11092640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ROW(Source!A28)</f>
        <v>28</v>
      </c>
      <c r="B44">
        <v>11092652</v>
      </c>
      <c r="C44">
        <v>11092634</v>
      </c>
      <c r="D44">
        <v>1437496</v>
      </c>
      <c r="E44">
        <v>1</v>
      </c>
      <c r="F44">
        <v>1</v>
      </c>
      <c r="G44">
        <v>1</v>
      </c>
      <c r="H44">
        <v>3</v>
      </c>
      <c r="I44" t="s">
        <v>283</v>
      </c>
      <c r="J44" t="s">
        <v>284</v>
      </c>
      <c r="K44" t="s">
        <v>285</v>
      </c>
      <c r="L44">
        <v>1339</v>
      </c>
      <c r="N44">
        <v>1007</v>
      </c>
      <c r="O44" t="s">
        <v>211</v>
      </c>
      <c r="P44" t="s">
        <v>211</v>
      </c>
      <c r="Q44">
        <v>1</v>
      </c>
      <c r="X44">
        <v>0.09</v>
      </c>
      <c r="Y44">
        <v>155.94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0.09</v>
      </c>
      <c r="AH44">
        <v>2</v>
      </c>
      <c r="AI44">
        <v>11092641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ROW(Source!A28)</f>
        <v>28</v>
      </c>
      <c r="B45">
        <v>11092653</v>
      </c>
      <c r="C45">
        <v>11092634</v>
      </c>
      <c r="D45">
        <v>1437500</v>
      </c>
      <c r="E45">
        <v>1</v>
      </c>
      <c r="F45">
        <v>1</v>
      </c>
      <c r="G45">
        <v>1</v>
      </c>
      <c r="H45">
        <v>3</v>
      </c>
      <c r="I45" t="s">
        <v>286</v>
      </c>
      <c r="J45" t="s">
        <v>287</v>
      </c>
      <c r="K45" t="s">
        <v>288</v>
      </c>
      <c r="L45">
        <v>1339</v>
      </c>
      <c r="N45">
        <v>1007</v>
      </c>
      <c r="O45" t="s">
        <v>211</v>
      </c>
      <c r="P45" t="s">
        <v>211</v>
      </c>
      <c r="Q45">
        <v>1</v>
      </c>
      <c r="X45">
        <v>1</v>
      </c>
      <c r="Y45">
        <v>108.4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1</v>
      </c>
      <c r="AH45">
        <v>2</v>
      </c>
      <c r="AI45">
        <v>11092642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ROW(Source!A28)</f>
        <v>28</v>
      </c>
      <c r="B46">
        <v>11092654</v>
      </c>
      <c r="C46">
        <v>11092634</v>
      </c>
      <c r="D46">
        <v>1438254</v>
      </c>
      <c r="E46">
        <v>1</v>
      </c>
      <c r="F46">
        <v>1</v>
      </c>
      <c r="G46">
        <v>1</v>
      </c>
      <c r="H46">
        <v>3</v>
      </c>
      <c r="I46" t="s">
        <v>289</v>
      </c>
      <c r="J46" t="s">
        <v>290</v>
      </c>
      <c r="K46" t="s">
        <v>291</v>
      </c>
      <c r="L46">
        <v>1339</v>
      </c>
      <c r="N46">
        <v>1007</v>
      </c>
      <c r="O46" t="s">
        <v>211</v>
      </c>
      <c r="P46" t="s">
        <v>211</v>
      </c>
      <c r="Q46">
        <v>1</v>
      </c>
      <c r="X46">
        <v>0.092</v>
      </c>
      <c r="Y46">
        <v>22.96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G46">
        <v>0.092</v>
      </c>
      <c r="AH46">
        <v>2</v>
      </c>
      <c r="AI46">
        <v>11092643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ROW(Source!A28)</f>
        <v>28</v>
      </c>
      <c r="B47">
        <v>11092655</v>
      </c>
      <c r="C47">
        <v>11092634</v>
      </c>
      <c r="D47">
        <v>1438256</v>
      </c>
      <c r="E47">
        <v>1</v>
      </c>
      <c r="F47">
        <v>1</v>
      </c>
      <c r="G47">
        <v>1</v>
      </c>
      <c r="H47">
        <v>3</v>
      </c>
      <c r="I47" t="s">
        <v>292</v>
      </c>
      <c r="J47" t="s">
        <v>293</v>
      </c>
      <c r="K47" t="s">
        <v>294</v>
      </c>
      <c r="L47">
        <v>1339</v>
      </c>
      <c r="N47">
        <v>1007</v>
      </c>
      <c r="O47" t="s">
        <v>211</v>
      </c>
      <c r="P47" t="s">
        <v>211</v>
      </c>
      <c r="Q47">
        <v>1</v>
      </c>
      <c r="X47">
        <v>0.11</v>
      </c>
      <c r="Y47">
        <v>23</v>
      </c>
      <c r="Z47">
        <v>0</v>
      </c>
      <c r="AA47">
        <v>0</v>
      </c>
      <c r="AB47">
        <v>0</v>
      </c>
      <c r="AC47">
        <v>2</v>
      </c>
      <c r="AD47">
        <v>1</v>
      </c>
      <c r="AE47">
        <v>0</v>
      </c>
      <c r="AG47">
        <v>0.11</v>
      </c>
      <c r="AH47">
        <v>2</v>
      </c>
      <c r="AI47">
        <v>11092644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ROW(Source!A28)</f>
        <v>28</v>
      </c>
      <c r="B48">
        <v>11092656</v>
      </c>
      <c r="C48">
        <v>11092634</v>
      </c>
      <c r="D48">
        <v>1438817</v>
      </c>
      <c r="E48">
        <v>1</v>
      </c>
      <c r="F48">
        <v>1</v>
      </c>
      <c r="G48">
        <v>1</v>
      </c>
      <c r="H48">
        <v>3</v>
      </c>
      <c r="I48" t="s">
        <v>277</v>
      </c>
      <c r="J48" t="s">
        <v>278</v>
      </c>
      <c r="K48" t="s">
        <v>279</v>
      </c>
      <c r="L48">
        <v>1339</v>
      </c>
      <c r="N48">
        <v>1007</v>
      </c>
      <c r="O48" t="s">
        <v>211</v>
      </c>
      <c r="P48" t="s">
        <v>211</v>
      </c>
      <c r="Q48">
        <v>1</v>
      </c>
      <c r="X48">
        <v>0.15</v>
      </c>
      <c r="Y48">
        <v>2.44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0.15</v>
      </c>
      <c r="AH48">
        <v>2</v>
      </c>
      <c r="AI48">
        <v>11092645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ROW(Source!A29)</f>
        <v>29</v>
      </c>
      <c r="B49">
        <v>11092663</v>
      </c>
      <c r="C49">
        <v>11092657</v>
      </c>
      <c r="D49">
        <v>121645</v>
      </c>
      <c r="E49">
        <v>1</v>
      </c>
      <c r="F49">
        <v>1</v>
      </c>
      <c r="G49">
        <v>1</v>
      </c>
      <c r="H49">
        <v>1</v>
      </c>
      <c r="I49" t="s">
        <v>295</v>
      </c>
      <c r="K49" t="s">
        <v>296</v>
      </c>
      <c r="L49">
        <v>1369</v>
      </c>
      <c r="N49">
        <v>1013</v>
      </c>
      <c r="O49" t="s">
        <v>193</v>
      </c>
      <c r="P49" t="s">
        <v>193</v>
      </c>
      <c r="Q49">
        <v>1</v>
      </c>
      <c r="X49">
        <v>30.3</v>
      </c>
      <c r="Y49">
        <v>0</v>
      </c>
      <c r="Z49">
        <v>0</v>
      </c>
      <c r="AA49">
        <v>0</v>
      </c>
      <c r="AB49">
        <v>9.02</v>
      </c>
      <c r="AC49">
        <v>0</v>
      </c>
      <c r="AD49">
        <v>1</v>
      </c>
      <c r="AE49">
        <v>1</v>
      </c>
      <c r="AF49" t="s">
        <v>21</v>
      </c>
      <c r="AG49">
        <v>34.845</v>
      </c>
      <c r="AH49">
        <v>2</v>
      </c>
      <c r="AI49">
        <v>11092658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ROW(Source!A29)</f>
        <v>29</v>
      </c>
      <c r="B50">
        <v>11092664</v>
      </c>
      <c r="C50">
        <v>11092657</v>
      </c>
      <c r="D50">
        <v>1471233</v>
      </c>
      <c r="E50">
        <v>1</v>
      </c>
      <c r="F50">
        <v>1</v>
      </c>
      <c r="G50">
        <v>1</v>
      </c>
      <c r="H50">
        <v>2</v>
      </c>
      <c r="I50" t="s">
        <v>297</v>
      </c>
      <c r="J50" t="s">
        <v>298</v>
      </c>
      <c r="K50" t="s">
        <v>299</v>
      </c>
      <c r="L50">
        <v>1368</v>
      </c>
      <c r="N50">
        <v>1011</v>
      </c>
      <c r="O50" t="s">
        <v>199</v>
      </c>
      <c r="P50" t="s">
        <v>199</v>
      </c>
      <c r="Q50">
        <v>1</v>
      </c>
      <c r="X50">
        <v>11.02</v>
      </c>
      <c r="Y50">
        <v>0</v>
      </c>
      <c r="Z50">
        <v>8.5</v>
      </c>
      <c r="AA50">
        <v>11.6</v>
      </c>
      <c r="AB50">
        <v>0</v>
      </c>
      <c r="AC50">
        <v>0</v>
      </c>
      <c r="AD50">
        <v>1</v>
      </c>
      <c r="AE50">
        <v>0</v>
      </c>
      <c r="AF50" t="s">
        <v>20</v>
      </c>
      <c r="AG50">
        <v>13.774999999999999</v>
      </c>
      <c r="AH50">
        <v>2</v>
      </c>
      <c r="AI50">
        <v>11092659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ROW(Source!A29)</f>
        <v>29</v>
      </c>
      <c r="B51">
        <v>11092665</v>
      </c>
      <c r="C51">
        <v>11092657</v>
      </c>
      <c r="D51">
        <v>1406277</v>
      </c>
      <c r="E51">
        <v>1</v>
      </c>
      <c r="F51">
        <v>1</v>
      </c>
      <c r="G51">
        <v>1</v>
      </c>
      <c r="H51">
        <v>3</v>
      </c>
      <c r="I51" t="s">
        <v>300</v>
      </c>
      <c r="J51" t="s">
        <v>301</v>
      </c>
      <c r="K51" t="s">
        <v>302</v>
      </c>
      <c r="L51">
        <v>1339</v>
      </c>
      <c r="N51">
        <v>1007</v>
      </c>
      <c r="O51" t="s">
        <v>211</v>
      </c>
      <c r="P51" t="s">
        <v>211</v>
      </c>
      <c r="Q51">
        <v>1</v>
      </c>
      <c r="X51">
        <v>0.06</v>
      </c>
      <c r="Y51">
        <v>775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0.06</v>
      </c>
      <c r="AH51">
        <v>2</v>
      </c>
      <c r="AI51">
        <v>11092660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ROW(Source!A29)</f>
        <v>29</v>
      </c>
      <c r="B52">
        <v>11092666</v>
      </c>
      <c r="C52">
        <v>11092657</v>
      </c>
      <c r="D52">
        <v>1434568</v>
      </c>
      <c r="E52">
        <v>1</v>
      </c>
      <c r="F52">
        <v>1</v>
      </c>
      <c r="G52">
        <v>1</v>
      </c>
      <c r="H52">
        <v>3</v>
      </c>
      <c r="I52" t="s">
        <v>303</v>
      </c>
      <c r="J52" t="s">
        <v>304</v>
      </c>
      <c r="K52" t="s">
        <v>305</v>
      </c>
      <c r="L52">
        <v>1339</v>
      </c>
      <c r="N52">
        <v>1007</v>
      </c>
      <c r="O52" t="s">
        <v>211</v>
      </c>
      <c r="P52" t="s">
        <v>211</v>
      </c>
      <c r="Q52">
        <v>1</v>
      </c>
      <c r="X52">
        <v>10.2</v>
      </c>
      <c r="Y52">
        <v>665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G52">
        <v>10.2</v>
      </c>
      <c r="AH52">
        <v>2</v>
      </c>
      <c r="AI52">
        <v>11092661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ROW(Source!A29)</f>
        <v>29</v>
      </c>
      <c r="B53">
        <v>11092667</v>
      </c>
      <c r="C53">
        <v>11092657</v>
      </c>
      <c r="D53">
        <v>1438817</v>
      </c>
      <c r="E53">
        <v>1</v>
      </c>
      <c r="F53">
        <v>1</v>
      </c>
      <c r="G53">
        <v>1</v>
      </c>
      <c r="H53">
        <v>3</v>
      </c>
      <c r="I53" t="s">
        <v>277</v>
      </c>
      <c r="J53" t="s">
        <v>278</v>
      </c>
      <c r="K53" t="s">
        <v>279</v>
      </c>
      <c r="L53">
        <v>1339</v>
      </c>
      <c r="N53">
        <v>1007</v>
      </c>
      <c r="O53" t="s">
        <v>211</v>
      </c>
      <c r="P53" t="s">
        <v>211</v>
      </c>
      <c r="Q53">
        <v>1</v>
      </c>
      <c r="X53">
        <v>0.5</v>
      </c>
      <c r="Y53">
        <v>2.44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0.5</v>
      </c>
      <c r="AH53">
        <v>2</v>
      </c>
      <c r="AI53">
        <v>11092662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ROW(Source!A30)</f>
        <v>30</v>
      </c>
      <c r="B54">
        <v>11092677</v>
      </c>
      <c r="C54">
        <v>11092668</v>
      </c>
      <c r="D54">
        <v>121630</v>
      </c>
      <c r="E54">
        <v>1</v>
      </c>
      <c r="F54">
        <v>1</v>
      </c>
      <c r="G54">
        <v>1</v>
      </c>
      <c r="H54">
        <v>1</v>
      </c>
      <c r="I54" t="s">
        <v>306</v>
      </c>
      <c r="K54" t="s">
        <v>307</v>
      </c>
      <c r="L54">
        <v>1369</v>
      </c>
      <c r="N54">
        <v>1013</v>
      </c>
      <c r="O54" t="s">
        <v>193</v>
      </c>
      <c r="P54" t="s">
        <v>193</v>
      </c>
      <c r="Q54">
        <v>1</v>
      </c>
      <c r="X54">
        <v>75.4</v>
      </c>
      <c r="Y54">
        <v>0</v>
      </c>
      <c r="Z54">
        <v>0</v>
      </c>
      <c r="AA54">
        <v>0</v>
      </c>
      <c r="AB54">
        <v>8.540000000000001</v>
      </c>
      <c r="AC54">
        <v>0</v>
      </c>
      <c r="AD54">
        <v>1</v>
      </c>
      <c r="AE54">
        <v>1</v>
      </c>
      <c r="AF54" t="s">
        <v>21</v>
      </c>
      <c r="AG54">
        <v>86.71</v>
      </c>
      <c r="AH54">
        <v>2</v>
      </c>
      <c r="AI54">
        <v>11092669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ROW(Source!A30)</f>
        <v>30</v>
      </c>
      <c r="B55">
        <v>11092678</v>
      </c>
      <c r="C55">
        <v>11092668</v>
      </c>
      <c r="D55">
        <v>121548</v>
      </c>
      <c r="E55">
        <v>1</v>
      </c>
      <c r="F55">
        <v>1</v>
      </c>
      <c r="G55">
        <v>1</v>
      </c>
      <c r="H55">
        <v>1</v>
      </c>
      <c r="I55" t="s">
        <v>27</v>
      </c>
      <c r="K55" t="s">
        <v>194</v>
      </c>
      <c r="L55">
        <v>608254</v>
      </c>
      <c r="N55">
        <v>1013</v>
      </c>
      <c r="O55" t="s">
        <v>195</v>
      </c>
      <c r="P55" t="s">
        <v>195</v>
      </c>
      <c r="Q55">
        <v>1</v>
      </c>
      <c r="X55">
        <v>6.07</v>
      </c>
      <c r="Y55">
        <v>0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2</v>
      </c>
      <c r="AF55" t="s">
        <v>20</v>
      </c>
      <c r="AG55">
        <v>7.5875</v>
      </c>
      <c r="AH55">
        <v>2</v>
      </c>
      <c r="AI55">
        <v>11092670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ROW(Source!A30)</f>
        <v>30</v>
      </c>
      <c r="B56">
        <v>11092679</v>
      </c>
      <c r="C56">
        <v>11092668</v>
      </c>
      <c r="D56">
        <v>1467196</v>
      </c>
      <c r="E56">
        <v>1</v>
      </c>
      <c r="F56">
        <v>1</v>
      </c>
      <c r="G56">
        <v>1</v>
      </c>
      <c r="H56">
        <v>2</v>
      </c>
      <c r="I56" t="s">
        <v>308</v>
      </c>
      <c r="J56" t="s">
        <v>309</v>
      </c>
      <c r="K56" t="s">
        <v>310</v>
      </c>
      <c r="L56">
        <v>1480</v>
      </c>
      <c r="N56">
        <v>1013</v>
      </c>
      <c r="O56" t="s">
        <v>203</v>
      </c>
      <c r="P56" t="s">
        <v>204</v>
      </c>
      <c r="Q56">
        <v>1</v>
      </c>
      <c r="X56">
        <v>0.62</v>
      </c>
      <c r="Y56">
        <v>0</v>
      </c>
      <c r="Z56">
        <v>20</v>
      </c>
      <c r="AA56">
        <v>13.5</v>
      </c>
      <c r="AB56">
        <v>0</v>
      </c>
      <c r="AC56">
        <v>0</v>
      </c>
      <c r="AD56">
        <v>1</v>
      </c>
      <c r="AE56">
        <v>0</v>
      </c>
      <c r="AF56" t="s">
        <v>20</v>
      </c>
      <c r="AG56">
        <v>0.775</v>
      </c>
      <c r="AH56">
        <v>2</v>
      </c>
      <c r="AI56">
        <v>11092671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ROW(Source!A30)</f>
        <v>30</v>
      </c>
      <c r="B57">
        <v>11092680</v>
      </c>
      <c r="C57">
        <v>11092668</v>
      </c>
      <c r="D57">
        <v>1468536</v>
      </c>
      <c r="E57">
        <v>1</v>
      </c>
      <c r="F57">
        <v>1</v>
      </c>
      <c r="G57">
        <v>1</v>
      </c>
      <c r="H57">
        <v>2</v>
      </c>
      <c r="I57" t="s">
        <v>311</v>
      </c>
      <c r="J57" t="s">
        <v>312</v>
      </c>
      <c r="K57" t="s">
        <v>313</v>
      </c>
      <c r="L57">
        <v>1480</v>
      </c>
      <c r="N57">
        <v>1013</v>
      </c>
      <c r="O57" t="s">
        <v>203</v>
      </c>
      <c r="P57" t="s">
        <v>204</v>
      </c>
      <c r="Q57">
        <v>1</v>
      </c>
      <c r="X57">
        <v>5.45</v>
      </c>
      <c r="Y57">
        <v>0</v>
      </c>
      <c r="Z57">
        <v>15.3</v>
      </c>
      <c r="AA57">
        <v>10.06</v>
      </c>
      <c r="AB57">
        <v>0</v>
      </c>
      <c r="AC57">
        <v>0</v>
      </c>
      <c r="AD57">
        <v>1</v>
      </c>
      <c r="AE57">
        <v>0</v>
      </c>
      <c r="AF57" t="s">
        <v>20</v>
      </c>
      <c r="AG57">
        <v>6.8125</v>
      </c>
      <c r="AH57">
        <v>2</v>
      </c>
      <c r="AI57">
        <v>11092672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ROW(Source!A30)</f>
        <v>30</v>
      </c>
      <c r="B58">
        <v>11092681</v>
      </c>
      <c r="C58">
        <v>11092668</v>
      </c>
      <c r="D58">
        <v>1400233</v>
      </c>
      <c r="E58">
        <v>1</v>
      </c>
      <c r="F58">
        <v>1</v>
      </c>
      <c r="G58">
        <v>1</v>
      </c>
      <c r="H58">
        <v>3</v>
      </c>
      <c r="I58" t="s">
        <v>314</v>
      </c>
      <c r="J58" t="s">
        <v>315</v>
      </c>
      <c r="K58" t="s">
        <v>316</v>
      </c>
      <c r="L58">
        <v>1348</v>
      </c>
      <c r="N58">
        <v>1009</v>
      </c>
      <c r="O58" t="s">
        <v>95</v>
      </c>
      <c r="P58" t="s">
        <v>95</v>
      </c>
      <c r="Q58">
        <v>1000</v>
      </c>
      <c r="X58">
        <v>7E-05</v>
      </c>
      <c r="Y58">
        <v>8475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G58">
        <v>7E-05</v>
      </c>
      <c r="AH58">
        <v>2</v>
      </c>
      <c r="AI58">
        <v>11092673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ROW(Source!A30)</f>
        <v>30</v>
      </c>
      <c r="B59">
        <v>11092682</v>
      </c>
      <c r="C59">
        <v>11092668</v>
      </c>
      <c r="D59">
        <v>1400331</v>
      </c>
      <c r="E59">
        <v>1</v>
      </c>
      <c r="F59">
        <v>1</v>
      </c>
      <c r="G59">
        <v>1</v>
      </c>
      <c r="H59">
        <v>3</v>
      </c>
      <c r="I59" t="s">
        <v>317</v>
      </c>
      <c r="J59" t="s">
        <v>318</v>
      </c>
      <c r="K59" t="s">
        <v>319</v>
      </c>
      <c r="L59">
        <v>1348</v>
      </c>
      <c r="N59">
        <v>1009</v>
      </c>
      <c r="O59" t="s">
        <v>95</v>
      </c>
      <c r="P59" t="s">
        <v>95</v>
      </c>
      <c r="Q59">
        <v>1000</v>
      </c>
      <c r="X59">
        <v>0.006</v>
      </c>
      <c r="Y59">
        <v>729.98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G59">
        <v>0.006</v>
      </c>
      <c r="AH59">
        <v>2</v>
      </c>
      <c r="AI59">
        <v>11092674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ROW(Source!A30)</f>
        <v>30</v>
      </c>
      <c r="B60">
        <v>11092683</v>
      </c>
      <c r="C60">
        <v>11092668</v>
      </c>
      <c r="D60">
        <v>1402013</v>
      </c>
      <c r="E60">
        <v>1</v>
      </c>
      <c r="F60">
        <v>1</v>
      </c>
      <c r="G60">
        <v>1</v>
      </c>
      <c r="H60">
        <v>3</v>
      </c>
      <c r="I60" t="s">
        <v>320</v>
      </c>
      <c r="J60" t="s">
        <v>321</v>
      </c>
      <c r="K60" t="s">
        <v>322</v>
      </c>
      <c r="L60">
        <v>1327</v>
      </c>
      <c r="N60">
        <v>1005</v>
      </c>
      <c r="O60" t="s">
        <v>87</v>
      </c>
      <c r="P60" t="s">
        <v>87</v>
      </c>
      <c r="Q60">
        <v>1</v>
      </c>
      <c r="X60">
        <v>2.77</v>
      </c>
      <c r="Y60">
        <v>28.25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G60">
        <v>2.77</v>
      </c>
      <c r="AH60">
        <v>2</v>
      </c>
      <c r="AI60">
        <v>11092675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ROW(Source!A30)</f>
        <v>30</v>
      </c>
      <c r="B61">
        <v>11092684</v>
      </c>
      <c r="C61">
        <v>11092668</v>
      </c>
      <c r="D61">
        <v>1435591</v>
      </c>
      <c r="E61">
        <v>1</v>
      </c>
      <c r="F61">
        <v>1</v>
      </c>
      <c r="G61">
        <v>1</v>
      </c>
      <c r="H61">
        <v>3</v>
      </c>
      <c r="I61" t="s">
        <v>323</v>
      </c>
      <c r="J61" t="s">
        <v>324</v>
      </c>
      <c r="K61" t="s">
        <v>325</v>
      </c>
      <c r="L61">
        <v>1339</v>
      </c>
      <c r="N61">
        <v>1007</v>
      </c>
      <c r="O61" t="s">
        <v>211</v>
      </c>
      <c r="P61" t="s">
        <v>211</v>
      </c>
      <c r="Q61">
        <v>1</v>
      </c>
      <c r="X61">
        <v>1.51</v>
      </c>
      <c r="Y61">
        <v>517.9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1.51</v>
      </c>
      <c r="AH61">
        <v>2</v>
      </c>
      <c r="AI61">
        <v>11092676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ROW(Source!A31)</f>
        <v>31</v>
      </c>
      <c r="B62">
        <v>11092696</v>
      </c>
      <c r="C62">
        <v>11092685</v>
      </c>
      <c r="D62">
        <v>121621</v>
      </c>
      <c r="E62">
        <v>1</v>
      </c>
      <c r="F62">
        <v>1</v>
      </c>
      <c r="G62">
        <v>1</v>
      </c>
      <c r="H62">
        <v>1</v>
      </c>
      <c r="I62" t="s">
        <v>326</v>
      </c>
      <c r="K62" t="s">
        <v>327</v>
      </c>
      <c r="L62">
        <v>1369</v>
      </c>
      <c r="N62">
        <v>1013</v>
      </c>
      <c r="O62" t="s">
        <v>193</v>
      </c>
      <c r="P62" t="s">
        <v>193</v>
      </c>
      <c r="Q62">
        <v>1</v>
      </c>
      <c r="X62">
        <v>28.05</v>
      </c>
      <c r="Y62">
        <v>0</v>
      </c>
      <c r="Z62">
        <v>0</v>
      </c>
      <c r="AA62">
        <v>0</v>
      </c>
      <c r="AB62">
        <v>8.26</v>
      </c>
      <c r="AC62">
        <v>0</v>
      </c>
      <c r="AD62">
        <v>1</v>
      </c>
      <c r="AE62">
        <v>1</v>
      </c>
      <c r="AF62" t="s">
        <v>21</v>
      </c>
      <c r="AG62">
        <v>32.2575</v>
      </c>
      <c r="AH62">
        <v>2</v>
      </c>
      <c r="AI62">
        <v>11092686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ROW(Source!A31)</f>
        <v>31</v>
      </c>
      <c r="B63">
        <v>11092697</v>
      </c>
      <c r="C63">
        <v>11092685</v>
      </c>
      <c r="D63">
        <v>121548</v>
      </c>
      <c r="E63">
        <v>1</v>
      </c>
      <c r="F63">
        <v>1</v>
      </c>
      <c r="G63">
        <v>1</v>
      </c>
      <c r="H63">
        <v>1</v>
      </c>
      <c r="I63" t="s">
        <v>27</v>
      </c>
      <c r="K63" t="s">
        <v>194</v>
      </c>
      <c r="L63">
        <v>608254</v>
      </c>
      <c r="N63">
        <v>1013</v>
      </c>
      <c r="O63" t="s">
        <v>195</v>
      </c>
      <c r="P63" t="s">
        <v>195</v>
      </c>
      <c r="Q63">
        <v>1</v>
      </c>
      <c r="X63">
        <v>0.06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2</v>
      </c>
      <c r="AF63" t="s">
        <v>20</v>
      </c>
      <c r="AG63">
        <v>0.075</v>
      </c>
      <c r="AH63">
        <v>2</v>
      </c>
      <c r="AI63">
        <v>11092687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ROW(Source!A31)</f>
        <v>31</v>
      </c>
      <c r="B64">
        <v>11092698</v>
      </c>
      <c r="C64">
        <v>11092685</v>
      </c>
      <c r="D64">
        <v>1467196</v>
      </c>
      <c r="E64">
        <v>1</v>
      </c>
      <c r="F64">
        <v>1</v>
      </c>
      <c r="G64">
        <v>1</v>
      </c>
      <c r="H64">
        <v>2</v>
      </c>
      <c r="I64" t="s">
        <v>308</v>
      </c>
      <c r="J64" t="s">
        <v>309</v>
      </c>
      <c r="K64" t="s">
        <v>310</v>
      </c>
      <c r="L64">
        <v>1480</v>
      </c>
      <c r="N64">
        <v>1013</v>
      </c>
      <c r="O64" t="s">
        <v>203</v>
      </c>
      <c r="P64" t="s">
        <v>204</v>
      </c>
      <c r="Q64">
        <v>1</v>
      </c>
      <c r="X64">
        <v>0.01</v>
      </c>
      <c r="Y64">
        <v>0</v>
      </c>
      <c r="Z64">
        <v>20</v>
      </c>
      <c r="AA64">
        <v>13.5</v>
      </c>
      <c r="AB64">
        <v>0</v>
      </c>
      <c r="AC64">
        <v>0</v>
      </c>
      <c r="AD64">
        <v>1</v>
      </c>
      <c r="AE64">
        <v>0</v>
      </c>
      <c r="AF64" t="s">
        <v>20</v>
      </c>
      <c r="AG64">
        <v>0.0125</v>
      </c>
      <c r="AH64">
        <v>2</v>
      </c>
      <c r="AI64">
        <v>11092688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ROW(Source!A31)</f>
        <v>31</v>
      </c>
      <c r="B65">
        <v>11092699</v>
      </c>
      <c r="C65">
        <v>11092685</v>
      </c>
      <c r="D65">
        <v>1471980</v>
      </c>
      <c r="E65">
        <v>1</v>
      </c>
      <c r="F65">
        <v>1</v>
      </c>
      <c r="G65">
        <v>1</v>
      </c>
      <c r="H65">
        <v>2</v>
      </c>
      <c r="I65" t="s">
        <v>200</v>
      </c>
      <c r="J65" t="s">
        <v>201</v>
      </c>
      <c r="K65" t="s">
        <v>202</v>
      </c>
      <c r="L65">
        <v>1480</v>
      </c>
      <c r="N65">
        <v>1013</v>
      </c>
      <c r="O65" t="s">
        <v>203</v>
      </c>
      <c r="P65" t="s">
        <v>204</v>
      </c>
      <c r="Q65">
        <v>1</v>
      </c>
      <c r="X65">
        <v>0.05</v>
      </c>
      <c r="Y65">
        <v>0</v>
      </c>
      <c r="Z65">
        <v>87.17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20</v>
      </c>
      <c r="AG65">
        <v>0.0625</v>
      </c>
      <c r="AH65">
        <v>2</v>
      </c>
      <c r="AI65">
        <v>11092689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ROW(Source!A31)</f>
        <v>31</v>
      </c>
      <c r="B66">
        <v>11092700</v>
      </c>
      <c r="C66">
        <v>11092685</v>
      </c>
      <c r="D66">
        <v>1400915</v>
      </c>
      <c r="E66">
        <v>1</v>
      </c>
      <c r="F66">
        <v>1</v>
      </c>
      <c r="G66">
        <v>1</v>
      </c>
      <c r="H66">
        <v>3</v>
      </c>
      <c r="I66" t="s">
        <v>328</v>
      </c>
      <c r="J66" t="s">
        <v>329</v>
      </c>
      <c r="K66" t="s">
        <v>330</v>
      </c>
      <c r="L66">
        <v>1348</v>
      </c>
      <c r="N66">
        <v>1009</v>
      </c>
      <c r="O66" t="s">
        <v>95</v>
      </c>
      <c r="P66" t="s">
        <v>95</v>
      </c>
      <c r="Q66">
        <v>1000</v>
      </c>
      <c r="X66">
        <v>0.027</v>
      </c>
      <c r="Y66">
        <v>15707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G66">
        <v>0.027</v>
      </c>
      <c r="AH66">
        <v>2</v>
      </c>
      <c r="AI66">
        <v>11092690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ROW(Source!A31)</f>
        <v>31</v>
      </c>
      <c r="B67">
        <v>11092701</v>
      </c>
      <c r="C67">
        <v>11092685</v>
      </c>
      <c r="D67">
        <v>1401374</v>
      </c>
      <c r="E67">
        <v>1</v>
      </c>
      <c r="F67">
        <v>1</v>
      </c>
      <c r="G67">
        <v>1</v>
      </c>
      <c r="H67">
        <v>3</v>
      </c>
      <c r="I67" t="s">
        <v>331</v>
      </c>
      <c r="J67" t="s">
        <v>332</v>
      </c>
      <c r="K67" t="s">
        <v>333</v>
      </c>
      <c r="L67">
        <v>1348</v>
      </c>
      <c r="N67">
        <v>1009</v>
      </c>
      <c r="O67" t="s">
        <v>95</v>
      </c>
      <c r="P67" t="s">
        <v>95</v>
      </c>
      <c r="Q67">
        <v>1000</v>
      </c>
      <c r="X67">
        <v>0.0084</v>
      </c>
      <c r="Y67">
        <v>20775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G67">
        <v>0.0084</v>
      </c>
      <c r="AH67">
        <v>2</v>
      </c>
      <c r="AI67">
        <v>11092691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ROW(Source!A31)</f>
        <v>31</v>
      </c>
      <c r="B68">
        <v>11092702</v>
      </c>
      <c r="C68">
        <v>11092685</v>
      </c>
      <c r="D68">
        <v>1401413</v>
      </c>
      <c r="E68">
        <v>1</v>
      </c>
      <c r="F68">
        <v>1</v>
      </c>
      <c r="G68">
        <v>1</v>
      </c>
      <c r="H68">
        <v>3</v>
      </c>
      <c r="I68" t="s">
        <v>334</v>
      </c>
      <c r="J68" t="s">
        <v>335</v>
      </c>
      <c r="K68" t="s">
        <v>336</v>
      </c>
      <c r="L68">
        <v>1339</v>
      </c>
      <c r="N68">
        <v>1007</v>
      </c>
      <c r="O68" t="s">
        <v>211</v>
      </c>
      <c r="P68" t="s">
        <v>211</v>
      </c>
      <c r="Q68">
        <v>1</v>
      </c>
      <c r="X68">
        <v>0.0004</v>
      </c>
      <c r="Y68">
        <v>74.58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G68">
        <v>0.0004</v>
      </c>
      <c r="AH68">
        <v>2</v>
      </c>
      <c r="AI68">
        <v>11092692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ROW(Source!A31)</f>
        <v>31</v>
      </c>
      <c r="B69">
        <v>11092703</v>
      </c>
      <c r="C69">
        <v>11092685</v>
      </c>
      <c r="D69">
        <v>1403707</v>
      </c>
      <c r="E69">
        <v>1</v>
      </c>
      <c r="F69">
        <v>1</v>
      </c>
      <c r="G69">
        <v>1</v>
      </c>
      <c r="H69">
        <v>3</v>
      </c>
      <c r="I69" t="s">
        <v>337</v>
      </c>
      <c r="J69" t="s">
        <v>338</v>
      </c>
      <c r="K69" t="s">
        <v>339</v>
      </c>
      <c r="L69">
        <v>1327</v>
      </c>
      <c r="N69">
        <v>1005</v>
      </c>
      <c r="O69" t="s">
        <v>87</v>
      </c>
      <c r="P69" t="s">
        <v>87</v>
      </c>
      <c r="Q69">
        <v>1</v>
      </c>
      <c r="X69">
        <v>8E-05</v>
      </c>
      <c r="Y69">
        <v>72.32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G69">
        <v>8E-05</v>
      </c>
      <c r="AH69">
        <v>2</v>
      </c>
      <c r="AI69">
        <v>11092693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ROW(Source!A31)</f>
        <v>31</v>
      </c>
      <c r="B70">
        <v>11092704</v>
      </c>
      <c r="C70">
        <v>11092685</v>
      </c>
      <c r="D70">
        <v>1403873</v>
      </c>
      <c r="E70">
        <v>1</v>
      </c>
      <c r="F70">
        <v>1</v>
      </c>
      <c r="G70">
        <v>1</v>
      </c>
      <c r="H70">
        <v>3</v>
      </c>
      <c r="I70" t="s">
        <v>340</v>
      </c>
      <c r="J70" t="s">
        <v>341</v>
      </c>
      <c r="K70" t="s">
        <v>342</v>
      </c>
      <c r="L70">
        <v>1348</v>
      </c>
      <c r="N70">
        <v>1009</v>
      </c>
      <c r="O70" t="s">
        <v>95</v>
      </c>
      <c r="P70" t="s">
        <v>95</v>
      </c>
      <c r="Q70">
        <v>1000</v>
      </c>
      <c r="X70">
        <v>0.005</v>
      </c>
      <c r="Y70">
        <v>2898.5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G70">
        <v>0.005</v>
      </c>
      <c r="AH70">
        <v>2</v>
      </c>
      <c r="AI70">
        <v>11092694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ROW(Source!A31)</f>
        <v>31</v>
      </c>
      <c r="B71">
        <v>11092705</v>
      </c>
      <c r="C71">
        <v>11092685</v>
      </c>
      <c r="D71">
        <v>1404076</v>
      </c>
      <c r="E71">
        <v>1</v>
      </c>
      <c r="F71">
        <v>1</v>
      </c>
      <c r="G71">
        <v>1</v>
      </c>
      <c r="H71">
        <v>3</v>
      </c>
      <c r="I71" t="s">
        <v>343</v>
      </c>
      <c r="J71" t="s">
        <v>344</v>
      </c>
      <c r="K71" t="s">
        <v>345</v>
      </c>
      <c r="L71">
        <v>1346</v>
      </c>
      <c r="N71">
        <v>1009</v>
      </c>
      <c r="O71" t="s">
        <v>245</v>
      </c>
      <c r="P71" t="s">
        <v>245</v>
      </c>
      <c r="Q71">
        <v>1</v>
      </c>
      <c r="X71">
        <v>0.33</v>
      </c>
      <c r="Y71">
        <v>1.82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G71">
        <v>0.33</v>
      </c>
      <c r="AH71">
        <v>2</v>
      </c>
      <c r="AI71">
        <v>11092695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ROW(Source!A32)</f>
        <v>32</v>
      </c>
      <c r="B72">
        <v>11092724</v>
      </c>
      <c r="C72">
        <v>11092706</v>
      </c>
      <c r="D72">
        <v>121633</v>
      </c>
      <c r="E72">
        <v>1</v>
      </c>
      <c r="F72">
        <v>1</v>
      </c>
      <c r="G72">
        <v>1</v>
      </c>
      <c r="H72">
        <v>1</v>
      </c>
      <c r="I72" t="s">
        <v>346</v>
      </c>
      <c r="K72" t="s">
        <v>347</v>
      </c>
      <c r="L72">
        <v>1369</v>
      </c>
      <c r="N72">
        <v>1013</v>
      </c>
      <c r="O72" t="s">
        <v>193</v>
      </c>
      <c r="P72" t="s">
        <v>193</v>
      </c>
      <c r="Q72">
        <v>1</v>
      </c>
      <c r="X72">
        <v>104.28</v>
      </c>
      <c r="Y72">
        <v>0</v>
      </c>
      <c r="Z72">
        <v>0</v>
      </c>
      <c r="AA72">
        <v>0</v>
      </c>
      <c r="AB72">
        <v>8.63</v>
      </c>
      <c r="AC72">
        <v>0</v>
      </c>
      <c r="AD72">
        <v>1</v>
      </c>
      <c r="AE72">
        <v>1</v>
      </c>
      <c r="AF72" t="s">
        <v>21</v>
      </c>
      <c r="AG72">
        <v>119.922</v>
      </c>
      <c r="AH72">
        <v>2</v>
      </c>
      <c r="AI72">
        <v>11092707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ROW(Source!A32)</f>
        <v>32</v>
      </c>
      <c r="B73">
        <v>11092725</v>
      </c>
      <c r="C73">
        <v>11092706</v>
      </c>
      <c r="D73">
        <v>121548</v>
      </c>
      <c r="E73">
        <v>1</v>
      </c>
      <c r="F73">
        <v>1</v>
      </c>
      <c r="G73">
        <v>1</v>
      </c>
      <c r="H73">
        <v>1</v>
      </c>
      <c r="I73" t="s">
        <v>27</v>
      </c>
      <c r="K73" t="s">
        <v>194</v>
      </c>
      <c r="L73">
        <v>608254</v>
      </c>
      <c r="N73">
        <v>1013</v>
      </c>
      <c r="O73" t="s">
        <v>195</v>
      </c>
      <c r="P73" t="s">
        <v>195</v>
      </c>
      <c r="Q73">
        <v>1</v>
      </c>
      <c r="X73">
        <v>13.34</v>
      </c>
      <c r="Y73">
        <v>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2</v>
      </c>
      <c r="AF73" t="s">
        <v>20</v>
      </c>
      <c r="AG73">
        <v>16.675</v>
      </c>
      <c r="AH73">
        <v>2</v>
      </c>
      <c r="AI73">
        <v>11092708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ROW(Source!A32)</f>
        <v>32</v>
      </c>
      <c r="B74">
        <v>11092726</v>
      </c>
      <c r="C74">
        <v>11092706</v>
      </c>
      <c r="D74">
        <v>1466616</v>
      </c>
      <c r="E74">
        <v>1</v>
      </c>
      <c r="F74">
        <v>1</v>
      </c>
      <c r="G74">
        <v>1</v>
      </c>
      <c r="H74">
        <v>2</v>
      </c>
      <c r="I74" t="s">
        <v>217</v>
      </c>
      <c r="J74" t="s">
        <v>218</v>
      </c>
      <c r="K74" t="s">
        <v>219</v>
      </c>
      <c r="L74">
        <v>1480</v>
      </c>
      <c r="N74">
        <v>1013</v>
      </c>
      <c r="O74" t="s">
        <v>203</v>
      </c>
      <c r="P74" t="s">
        <v>204</v>
      </c>
      <c r="Q74">
        <v>1</v>
      </c>
      <c r="X74">
        <v>9.69</v>
      </c>
      <c r="Y74">
        <v>0</v>
      </c>
      <c r="Z74">
        <v>86.4</v>
      </c>
      <c r="AA74">
        <v>13.5</v>
      </c>
      <c r="AB74">
        <v>0</v>
      </c>
      <c r="AC74">
        <v>0</v>
      </c>
      <c r="AD74">
        <v>1</v>
      </c>
      <c r="AE74">
        <v>0</v>
      </c>
      <c r="AF74" t="s">
        <v>20</v>
      </c>
      <c r="AG74">
        <v>12.112499999999999</v>
      </c>
      <c r="AH74">
        <v>2</v>
      </c>
      <c r="AI74">
        <v>11092709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ROW(Source!A32)</f>
        <v>32</v>
      </c>
      <c r="B75">
        <v>11092727</v>
      </c>
      <c r="C75">
        <v>11092706</v>
      </c>
      <c r="D75">
        <v>1466814</v>
      </c>
      <c r="E75">
        <v>1</v>
      </c>
      <c r="F75">
        <v>1</v>
      </c>
      <c r="G75">
        <v>1</v>
      </c>
      <c r="H75">
        <v>2</v>
      </c>
      <c r="I75" t="s">
        <v>220</v>
      </c>
      <c r="J75" t="s">
        <v>221</v>
      </c>
      <c r="K75" t="s">
        <v>222</v>
      </c>
      <c r="L75">
        <v>1480</v>
      </c>
      <c r="N75">
        <v>1013</v>
      </c>
      <c r="O75" t="s">
        <v>203</v>
      </c>
      <c r="P75" t="s">
        <v>204</v>
      </c>
      <c r="Q75">
        <v>1</v>
      </c>
      <c r="X75">
        <v>1.66</v>
      </c>
      <c r="Y75">
        <v>0</v>
      </c>
      <c r="Z75">
        <v>111.99</v>
      </c>
      <c r="AA75">
        <v>13.5</v>
      </c>
      <c r="AB75">
        <v>0</v>
      </c>
      <c r="AC75">
        <v>0</v>
      </c>
      <c r="AD75">
        <v>1</v>
      </c>
      <c r="AE75">
        <v>0</v>
      </c>
      <c r="AF75" t="s">
        <v>20</v>
      </c>
      <c r="AG75">
        <v>2.0749999999999997</v>
      </c>
      <c r="AH75">
        <v>2</v>
      </c>
      <c r="AI75">
        <v>11092710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ROW(Source!A32)</f>
        <v>32</v>
      </c>
      <c r="B76">
        <v>11092728</v>
      </c>
      <c r="C76">
        <v>11092706</v>
      </c>
      <c r="D76">
        <v>1468695</v>
      </c>
      <c r="E76">
        <v>1</v>
      </c>
      <c r="F76">
        <v>1</v>
      </c>
      <c r="G76">
        <v>1</v>
      </c>
      <c r="H76">
        <v>2</v>
      </c>
      <c r="I76" t="s">
        <v>251</v>
      </c>
      <c r="J76" t="s">
        <v>252</v>
      </c>
      <c r="K76" t="s">
        <v>253</v>
      </c>
      <c r="L76">
        <v>1480</v>
      </c>
      <c r="N76">
        <v>1013</v>
      </c>
      <c r="O76" t="s">
        <v>203</v>
      </c>
      <c r="P76" t="s">
        <v>204</v>
      </c>
      <c r="Q76">
        <v>1</v>
      </c>
      <c r="X76">
        <v>1.79</v>
      </c>
      <c r="Y76">
        <v>0</v>
      </c>
      <c r="Z76">
        <v>30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20</v>
      </c>
      <c r="AG76">
        <v>2.2375</v>
      </c>
      <c r="AH76">
        <v>2</v>
      </c>
      <c r="AI76">
        <v>11092711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ROW(Source!A32)</f>
        <v>32</v>
      </c>
      <c r="B77">
        <v>11092729</v>
      </c>
      <c r="C77">
        <v>11092706</v>
      </c>
      <c r="D77">
        <v>1471980</v>
      </c>
      <c r="E77">
        <v>1</v>
      </c>
      <c r="F77">
        <v>1</v>
      </c>
      <c r="G77">
        <v>1</v>
      </c>
      <c r="H77">
        <v>2</v>
      </c>
      <c r="I77" t="s">
        <v>200</v>
      </c>
      <c r="J77" t="s">
        <v>201</v>
      </c>
      <c r="K77" t="s">
        <v>202</v>
      </c>
      <c r="L77">
        <v>1480</v>
      </c>
      <c r="N77">
        <v>1013</v>
      </c>
      <c r="O77" t="s">
        <v>203</v>
      </c>
      <c r="P77" t="s">
        <v>204</v>
      </c>
      <c r="Q77">
        <v>1</v>
      </c>
      <c r="X77">
        <v>1.99</v>
      </c>
      <c r="Y77">
        <v>0</v>
      </c>
      <c r="Z77">
        <v>87.17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20</v>
      </c>
      <c r="AG77">
        <v>2.4875</v>
      </c>
      <c r="AH77">
        <v>2</v>
      </c>
      <c r="AI77">
        <v>11092712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ROW(Source!A32)</f>
        <v>32</v>
      </c>
      <c r="B78">
        <v>11092730</v>
      </c>
      <c r="C78">
        <v>11092706</v>
      </c>
      <c r="D78">
        <v>1400267</v>
      </c>
      <c r="E78">
        <v>1</v>
      </c>
      <c r="F78">
        <v>1</v>
      </c>
      <c r="G78">
        <v>1</v>
      </c>
      <c r="H78">
        <v>3</v>
      </c>
      <c r="I78" t="s">
        <v>348</v>
      </c>
      <c r="J78" t="s">
        <v>349</v>
      </c>
      <c r="K78" t="s">
        <v>350</v>
      </c>
      <c r="L78">
        <v>1348</v>
      </c>
      <c r="N78">
        <v>1009</v>
      </c>
      <c r="O78" t="s">
        <v>95</v>
      </c>
      <c r="P78" t="s">
        <v>95</v>
      </c>
      <c r="Q78">
        <v>1000</v>
      </c>
      <c r="X78">
        <v>0.0021</v>
      </c>
      <c r="Y78">
        <v>8475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G78">
        <v>0.0021</v>
      </c>
      <c r="AH78">
        <v>2</v>
      </c>
      <c r="AI78">
        <v>11092713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ROW(Source!A32)</f>
        <v>32</v>
      </c>
      <c r="B79">
        <v>11092731</v>
      </c>
      <c r="C79">
        <v>11092706</v>
      </c>
      <c r="D79">
        <v>1400331</v>
      </c>
      <c r="E79">
        <v>1</v>
      </c>
      <c r="F79">
        <v>1</v>
      </c>
      <c r="G79">
        <v>1</v>
      </c>
      <c r="H79">
        <v>3</v>
      </c>
      <c r="I79" t="s">
        <v>317</v>
      </c>
      <c r="J79" t="s">
        <v>318</v>
      </c>
      <c r="K79" t="s">
        <v>319</v>
      </c>
      <c r="L79">
        <v>1348</v>
      </c>
      <c r="N79">
        <v>1009</v>
      </c>
      <c r="O79" t="s">
        <v>95</v>
      </c>
      <c r="P79" t="s">
        <v>95</v>
      </c>
      <c r="Q79">
        <v>1000</v>
      </c>
      <c r="X79">
        <v>0.016</v>
      </c>
      <c r="Y79">
        <v>729.98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G79">
        <v>0.016</v>
      </c>
      <c r="AH79">
        <v>2</v>
      </c>
      <c r="AI79">
        <v>11092714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ROW(Source!A32)</f>
        <v>32</v>
      </c>
      <c r="B80">
        <v>11092732</v>
      </c>
      <c r="C80">
        <v>11092706</v>
      </c>
      <c r="D80">
        <v>1403693</v>
      </c>
      <c r="E80">
        <v>1</v>
      </c>
      <c r="F80">
        <v>1</v>
      </c>
      <c r="G80">
        <v>1</v>
      </c>
      <c r="H80">
        <v>3</v>
      </c>
      <c r="I80" t="s">
        <v>351</v>
      </c>
      <c r="J80" t="s">
        <v>352</v>
      </c>
      <c r="K80" t="s">
        <v>353</v>
      </c>
      <c r="L80">
        <v>1348</v>
      </c>
      <c r="N80">
        <v>1009</v>
      </c>
      <c r="O80" t="s">
        <v>95</v>
      </c>
      <c r="P80" t="s">
        <v>95</v>
      </c>
      <c r="Q80">
        <v>1000</v>
      </c>
      <c r="X80">
        <v>0.0236</v>
      </c>
      <c r="Y80">
        <v>1695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G80">
        <v>0.0236</v>
      </c>
      <c r="AH80">
        <v>2</v>
      </c>
      <c r="AI80">
        <v>11092715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ROW(Source!A32)</f>
        <v>32</v>
      </c>
      <c r="B81">
        <v>11092733</v>
      </c>
      <c r="C81">
        <v>11092706</v>
      </c>
      <c r="D81">
        <v>1403946</v>
      </c>
      <c r="E81">
        <v>1</v>
      </c>
      <c r="F81">
        <v>1</v>
      </c>
      <c r="G81">
        <v>1</v>
      </c>
      <c r="H81">
        <v>3</v>
      </c>
      <c r="I81" t="s">
        <v>354</v>
      </c>
      <c r="J81" t="s">
        <v>355</v>
      </c>
      <c r="K81" t="s">
        <v>356</v>
      </c>
      <c r="L81">
        <v>1346</v>
      </c>
      <c r="N81">
        <v>1009</v>
      </c>
      <c r="O81" t="s">
        <v>245</v>
      </c>
      <c r="P81" t="s">
        <v>245</v>
      </c>
      <c r="Q81">
        <v>1</v>
      </c>
      <c r="X81">
        <v>108</v>
      </c>
      <c r="Y81">
        <v>9.04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G81">
        <v>108</v>
      </c>
      <c r="AH81">
        <v>2</v>
      </c>
      <c r="AI81">
        <v>11092716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ROW(Source!A32)</f>
        <v>32</v>
      </c>
      <c r="B82">
        <v>11092734</v>
      </c>
      <c r="C82">
        <v>11092706</v>
      </c>
      <c r="D82">
        <v>1404040</v>
      </c>
      <c r="E82">
        <v>1</v>
      </c>
      <c r="F82">
        <v>1</v>
      </c>
      <c r="G82">
        <v>1</v>
      </c>
      <c r="H82">
        <v>3</v>
      </c>
      <c r="I82" t="s">
        <v>357</v>
      </c>
      <c r="J82" t="s">
        <v>358</v>
      </c>
      <c r="K82" t="s">
        <v>359</v>
      </c>
      <c r="L82">
        <v>1327</v>
      </c>
      <c r="N82">
        <v>1005</v>
      </c>
      <c r="O82" t="s">
        <v>87</v>
      </c>
      <c r="P82" t="s">
        <v>87</v>
      </c>
      <c r="Q82">
        <v>1</v>
      </c>
      <c r="X82">
        <v>89</v>
      </c>
      <c r="Y82">
        <v>5.71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G82">
        <v>89</v>
      </c>
      <c r="AH82">
        <v>2</v>
      </c>
      <c r="AI82">
        <v>11092717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ROW(Source!A32)</f>
        <v>32</v>
      </c>
      <c r="B83">
        <v>11092735</v>
      </c>
      <c r="C83">
        <v>11092706</v>
      </c>
      <c r="D83">
        <v>1404156</v>
      </c>
      <c r="E83">
        <v>1</v>
      </c>
      <c r="F83">
        <v>1</v>
      </c>
      <c r="G83">
        <v>1</v>
      </c>
      <c r="H83">
        <v>3</v>
      </c>
      <c r="I83" t="s">
        <v>205</v>
      </c>
      <c r="J83" t="s">
        <v>206</v>
      </c>
      <c r="K83" t="s">
        <v>207</v>
      </c>
      <c r="L83">
        <v>1348</v>
      </c>
      <c r="N83">
        <v>1009</v>
      </c>
      <c r="O83" t="s">
        <v>95</v>
      </c>
      <c r="P83" t="s">
        <v>95</v>
      </c>
      <c r="Q83">
        <v>1000</v>
      </c>
      <c r="X83">
        <v>0.00413</v>
      </c>
      <c r="Y83">
        <v>11978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G83">
        <v>0.00413</v>
      </c>
      <c r="AH83">
        <v>2</v>
      </c>
      <c r="AI83">
        <v>11092718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ROW(Source!A32)</f>
        <v>32</v>
      </c>
      <c r="B84">
        <v>11092736</v>
      </c>
      <c r="C84">
        <v>11092706</v>
      </c>
      <c r="D84">
        <v>1404388</v>
      </c>
      <c r="E84">
        <v>1</v>
      </c>
      <c r="F84">
        <v>1</v>
      </c>
      <c r="G84">
        <v>1</v>
      </c>
      <c r="H84">
        <v>3</v>
      </c>
      <c r="I84" t="s">
        <v>360</v>
      </c>
      <c r="J84" t="s">
        <v>361</v>
      </c>
      <c r="K84" t="s">
        <v>362</v>
      </c>
      <c r="L84">
        <v>1346</v>
      </c>
      <c r="N84">
        <v>1009</v>
      </c>
      <c r="O84" t="s">
        <v>245</v>
      </c>
      <c r="P84" t="s">
        <v>245</v>
      </c>
      <c r="Q84">
        <v>1</v>
      </c>
      <c r="X84">
        <v>37.5</v>
      </c>
      <c r="Y84">
        <v>18.41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G84">
        <v>37.5</v>
      </c>
      <c r="AH84">
        <v>2</v>
      </c>
      <c r="AI84">
        <v>11092719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ROW(Source!A32)</f>
        <v>32</v>
      </c>
      <c r="B85">
        <v>11092737</v>
      </c>
      <c r="C85">
        <v>11092706</v>
      </c>
      <c r="D85">
        <v>1405433</v>
      </c>
      <c r="E85">
        <v>1</v>
      </c>
      <c r="F85">
        <v>1</v>
      </c>
      <c r="G85">
        <v>1</v>
      </c>
      <c r="H85">
        <v>3</v>
      </c>
      <c r="I85" t="s">
        <v>363</v>
      </c>
      <c r="J85" t="s">
        <v>364</v>
      </c>
      <c r="K85" t="s">
        <v>365</v>
      </c>
      <c r="L85">
        <v>1035</v>
      </c>
      <c r="N85">
        <v>1013</v>
      </c>
      <c r="O85" t="s">
        <v>366</v>
      </c>
      <c r="P85" t="s">
        <v>366</v>
      </c>
      <c r="Q85">
        <v>1</v>
      </c>
      <c r="X85">
        <v>0</v>
      </c>
      <c r="Y85">
        <v>0</v>
      </c>
      <c r="Z85">
        <v>0</v>
      </c>
      <c r="AA85">
        <v>0</v>
      </c>
      <c r="AB85">
        <v>0</v>
      </c>
      <c r="AC85">
        <v>1</v>
      </c>
      <c r="AD85">
        <v>0</v>
      </c>
      <c r="AE85">
        <v>0</v>
      </c>
      <c r="AG85">
        <v>0</v>
      </c>
      <c r="AH85">
        <v>2</v>
      </c>
      <c r="AI85">
        <v>11092720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ROW(Source!A32)</f>
        <v>32</v>
      </c>
      <c r="B86">
        <v>11092738</v>
      </c>
      <c r="C86">
        <v>11092706</v>
      </c>
      <c r="D86">
        <v>1406148</v>
      </c>
      <c r="E86">
        <v>1</v>
      </c>
      <c r="F86">
        <v>1</v>
      </c>
      <c r="G86">
        <v>1</v>
      </c>
      <c r="H86">
        <v>3</v>
      </c>
      <c r="I86" t="s">
        <v>367</v>
      </c>
      <c r="J86" t="s">
        <v>368</v>
      </c>
      <c r="K86" t="s">
        <v>369</v>
      </c>
      <c r="L86">
        <v>1339</v>
      </c>
      <c r="N86">
        <v>1007</v>
      </c>
      <c r="O86" t="s">
        <v>211</v>
      </c>
      <c r="P86" t="s">
        <v>211</v>
      </c>
      <c r="Q86">
        <v>1</v>
      </c>
      <c r="X86">
        <v>0.08</v>
      </c>
      <c r="Y86">
        <v>1100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G86">
        <v>0.08</v>
      </c>
      <c r="AH86">
        <v>2</v>
      </c>
      <c r="AI86">
        <v>11092721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ROW(Source!A32)</f>
        <v>32</v>
      </c>
      <c r="B87">
        <v>11092739</v>
      </c>
      <c r="C87">
        <v>11092706</v>
      </c>
      <c r="D87">
        <v>1424216</v>
      </c>
      <c r="E87">
        <v>1</v>
      </c>
      <c r="F87">
        <v>1</v>
      </c>
      <c r="G87">
        <v>1</v>
      </c>
      <c r="H87">
        <v>3</v>
      </c>
      <c r="I87" t="s">
        <v>370</v>
      </c>
      <c r="J87" t="s">
        <v>371</v>
      </c>
      <c r="K87" t="s">
        <v>372</v>
      </c>
      <c r="L87">
        <v>1327</v>
      </c>
      <c r="N87">
        <v>1005</v>
      </c>
      <c r="O87" t="s">
        <v>87</v>
      </c>
      <c r="P87" t="s">
        <v>87</v>
      </c>
      <c r="Q87">
        <v>1</v>
      </c>
      <c r="X87">
        <v>100</v>
      </c>
      <c r="Y87">
        <v>207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G87">
        <v>100</v>
      </c>
      <c r="AH87">
        <v>2</v>
      </c>
      <c r="AI87">
        <v>11092722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ROW(Source!A32)</f>
        <v>32</v>
      </c>
      <c r="B88">
        <v>11092740</v>
      </c>
      <c r="C88">
        <v>11092706</v>
      </c>
      <c r="D88">
        <v>1435600</v>
      </c>
      <c r="E88">
        <v>1</v>
      </c>
      <c r="F88">
        <v>1</v>
      </c>
      <c r="G88">
        <v>1</v>
      </c>
      <c r="H88">
        <v>3</v>
      </c>
      <c r="I88" t="s">
        <v>373</v>
      </c>
      <c r="J88" t="s">
        <v>374</v>
      </c>
      <c r="K88" t="s">
        <v>375</v>
      </c>
      <c r="L88">
        <v>1339</v>
      </c>
      <c r="N88">
        <v>1007</v>
      </c>
      <c r="O88" t="s">
        <v>211</v>
      </c>
      <c r="P88" t="s">
        <v>211</v>
      </c>
      <c r="Q88">
        <v>1</v>
      </c>
      <c r="X88">
        <v>0.105</v>
      </c>
      <c r="Y88">
        <v>458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G88">
        <v>0.105</v>
      </c>
      <c r="AH88">
        <v>2</v>
      </c>
      <c r="AI88">
        <v>11092723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ROW(Source!A33)</f>
        <v>33</v>
      </c>
      <c r="B89">
        <v>11092750</v>
      </c>
      <c r="C89">
        <v>11092741</v>
      </c>
      <c r="D89">
        <v>121645</v>
      </c>
      <c r="E89">
        <v>1</v>
      </c>
      <c r="F89">
        <v>1</v>
      </c>
      <c r="G89">
        <v>1</v>
      </c>
      <c r="H89">
        <v>1</v>
      </c>
      <c r="I89" t="s">
        <v>295</v>
      </c>
      <c r="K89" t="s">
        <v>296</v>
      </c>
      <c r="L89">
        <v>1369</v>
      </c>
      <c r="N89">
        <v>1013</v>
      </c>
      <c r="O89" t="s">
        <v>193</v>
      </c>
      <c r="P89" t="s">
        <v>193</v>
      </c>
      <c r="Q89">
        <v>1</v>
      </c>
      <c r="X89">
        <v>505.82</v>
      </c>
      <c r="Y89">
        <v>0</v>
      </c>
      <c r="Z89">
        <v>0</v>
      </c>
      <c r="AA89">
        <v>0</v>
      </c>
      <c r="AB89">
        <v>9.02</v>
      </c>
      <c r="AC89">
        <v>0</v>
      </c>
      <c r="AD89">
        <v>1</v>
      </c>
      <c r="AE89">
        <v>1</v>
      </c>
      <c r="AG89">
        <v>505.82</v>
      </c>
      <c r="AH89">
        <v>2</v>
      </c>
      <c r="AI89">
        <v>11092743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ROW(Source!A33)</f>
        <v>33</v>
      </c>
      <c r="B90">
        <v>11092751</v>
      </c>
      <c r="C90">
        <v>11092741</v>
      </c>
      <c r="D90">
        <v>121548</v>
      </c>
      <c r="E90">
        <v>1</v>
      </c>
      <c r="F90">
        <v>1</v>
      </c>
      <c r="G90">
        <v>1</v>
      </c>
      <c r="H90">
        <v>1</v>
      </c>
      <c r="I90" t="s">
        <v>27</v>
      </c>
      <c r="K90" t="s">
        <v>194</v>
      </c>
      <c r="L90">
        <v>608254</v>
      </c>
      <c r="N90">
        <v>1013</v>
      </c>
      <c r="O90" t="s">
        <v>195</v>
      </c>
      <c r="P90" t="s">
        <v>195</v>
      </c>
      <c r="Q90">
        <v>1</v>
      </c>
      <c r="X90">
        <v>0.48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2</v>
      </c>
      <c r="AG90">
        <v>0.48</v>
      </c>
      <c r="AH90">
        <v>2</v>
      </c>
      <c r="AI90">
        <v>11092744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ROW(Source!A33)</f>
        <v>33</v>
      </c>
      <c r="B91">
        <v>11092752</v>
      </c>
      <c r="C91">
        <v>11092741</v>
      </c>
      <c r="D91">
        <v>1470304</v>
      </c>
      <c r="E91">
        <v>1</v>
      </c>
      <c r="F91">
        <v>1</v>
      </c>
      <c r="G91">
        <v>1</v>
      </c>
      <c r="H91">
        <v>2</v>
      </c>
      <c r="I91" t="s">
        <v>376</v>
      </c>
      <c r="J91" t="s">
        <v>377</v>
      </c>
      <c r="K91" t="s">
        <v>378</v>
      </c>
      <c r="L91">
        <v>1368</v>
      </c>
      <c r="N91">
        <v>1011</v>
      </c>
      <c r="O91" t="s">
        <v>199</v>
      </c>
      <c r="P91" t="s">
        <v>199</v>
      </c>
      <c r="Q91">
        <v>1</v>
      </c>
      <c r="X91">
        <v>51</v>
      </c>
      <c r="Y91">
        <v>0</v>
      </c>
      <c r="Z91">
        <v>15.1</v>
      </c>
      <c r="AA91">
        <v>0</v>
      </c>
      <c r="AB91">
        <v>0</v>
      </c>
      <c r="AC91">
        <v>0</v>
      </c>
      <c r="AD91">
        <v>1</v>
      </c>
      <c r="AE91">
        <v>0</v>
      </c>
      <c r="AG91">
        <v>51</v>
      </c>
      <c r="AH91">
        <v>2</v>
      </c>
      <c r="AI91">
        <v>11092745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ROW(Source!A33)</f>
        <v>33</v>
      </c>
      <c r="B92">
        <v>11092753</v>
      </c>
      <c r="C92">
        <v>11092741</v>
      </c>
      <c r="D92">
        <v>1471025</v>
      </c>
      <c r="E92">
        <v>1</v>
      </c>
      <c r="F92">
        <v>1</v>
      </c>
      <c r="G92">
        <v>1</v>
      </c>
      <c r="H92">
        <v>2</v>
      </c>
      <c r="I92" t="s">
        <v>379</v>
      </c>
      <c r="J92" t="s">
        <v>380</v>
      </c>
      <c r="K92" t="s">
        <v>381</v>
      </c>
      <c r="L92">
        <v>1368</v>
      </c>
      <c r="N92">
        <v>1011</v>
      </c>
      <c r="O92" t="s">
        <v>199</v>
      </c>
      <c r="P92" t="s">
        <v>199</v>
      </c>
      <c r="Q92">
        <v>1</v>
      </c>
      <c r="X92">
        <v>27.2</v>
      </c>
      <c r="Y92">
        <v>0</v>
      </c>
      <c r="Z92">
        <v>4.29</v>
      </c>
      <c r="AA92">
        <v>0</v>
      </c>
      <c r="AB92">
        <v>0</v>
      </c>
      <c r="AC92">
        <v>0</v>
      </c>
      <c r="AD92">
        <v>1</v>
      </c>
      <c r="AE92">
        <v>0</v>
      </c>
      <c r="AG92">
        <v>27.2</v>
      </c>
      <c r="AH92">
        <v>2</v>
      </c>
      <c r="AI92">
        <v>11092746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ROW(Source!A33)</f>
        <v>33</v>
      </c>
      <c r="B93">
        <v>11092754</v>
      </c>
      <c r="C93">
        <v>11092741</v>
      </c>
      <c r="D93">
        <v>1471980</v>
      </c>
      <c r="E93">
        <v>1</v>
      </c>
      <c r="F93">
        <v>1</v>
      </c>
      <c r="G93">
        <v>1</v>
      </c>
      <c r="H93">
        <v>2</v>
      </c>
      <c r="I93" t="s">
        <v>200</v>
      </c>
      <c r="J93" t="s">
        <v>201</v>
      </c>
      <c r="K93" t="s">
        <v>202</v>
      </c>
      <c r="L93">
        <v>1480</v>
      </c>
      <c r="N93">
        <v>1013</v>
      </c>
      <c r="O93" t="s">
        <v>203</v>
      </c>
      <c r="P93" t="s">
        <v>204</v>
      </c>
      <c r="Q93">
        <v>1</v>
      </c>
      <c r="X93">
        <v>0.48</v>
      </c>
      <c r="Y93">
        <v>0</v>
      </c>
      <c r="Z93">
        <v>87.17</v>
      </c>
      <c r="AA93">
        <v>0</v>
      </c>
      <c r="AB93">
        <v>0</v>
      </c>
      <c r="AC93">
        <v>0</v>
      </c>
      <c r="AD93">
        <v>1</v>
      </c>
      <c r="AE93">
        <v>0</v>
      </c>
      <c r="AG93">
        <v>0.48</v>
      </c>
      <c r="AH93">
        <v>2</v>
      </c>
      <c r="AI93">
        <v>11092747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ROW(Source!A33)</f>
        <v>33</v>
      </c>
      <c r="B94">
        <v>11092755</v>
      </c>
      <c r="C94">
        <v>11092741</v>
      </c>
      <c r="D94">
        <v>1409353</v>
      </c>
      <c r="E94">
        <v>1</v>
      </c>
      <c r="F94">
        <v>1</v>
      </c>
      <c r="G94">
        <v>1</v>
      </c>
      <c r="H94">
        <v>3</v>
      </c>
      <c r="I94" t="s">
        <v>382</v>
      </c>
      <c r="J94" t="s">
        <v>383</v>
      </c>
      <c r="K94" t="s">
        <v>384</v>
      </c>
      <c r="L94">
        <v>1301</v>
      </c>
      <c r="N94">
        <v>1003</v>
      </c>
      <c r="O94" t="s">
        <v>385</v>
      </c>
      <c r="P94" t="s">
        <v>385</v>
      </c>
      <c r="Q94">
        <v>1</v>
      </c>
      <c r="X94">
        <v>0</v>
      </c>
      <c r="Y94">
        <v>33.9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G94">
        <v>0</v>
      </c>
      <c r="AH94">
        <v>2</v>
      </c>
      <c r="AI94">
        <v>11092748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ROW(Source!A33)</f>
        <v>33</v>
      </c>
      <c r="B95">
        <v>11092756</v>
      </c>
      <c r="C95">
        <v>11092741</v>
      </c>
      <c r="D95">
        <v>1435773</v>
      </c>
      <c r="E95">
        <v>1</v>
      </c>
      <c r="F95">
        <v>1</v>
      </c>
      <c r="G95">
        <v>1</v>
      </c>
      <c r="H95">
        <v>3</v>
      </c>
      <c r="I95" t="s">
        <v>386</v>
      </c>
      <c r="J95" t="s">
        <v>387</v>
      </c>
      <c r="K95" t="s">
        <v>388</v>
      </c>
      <c r="L95">
        <v>1339</v>
      </c>
      <c r="N95">
        <v>1007</v>
      </c>
      <c r="O95" t="s">
        <v>211</v>
      </c>
      <c r="P95" t="s">
        <v>211</v>
      </c>
      <c r="Q95">
        <v>1</v>
      </c>
      <c r="X95">
        <v>0</v>
      </c>
      <c r="Y95">
        <v>445.22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G95">
        <v>0</v>
      </c>
      <c r="AH95">
        <v>2</v>
      </c>
      <c r="AI95">
        <v>11092749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ROW(Source!A33)</f>
        <v>33</v>
      </c>
      <c r="B96">
        <v>11092757</v>
      </c>
      <c r="C96">
        <v>11092741</v>
      </c>
      <c r="D96">
        <v>2287615</v>
      </c>
      <c r="E96">
        <v>1</v>
      </c>
      <c r="F96">
        <v>1</v>
      </c>
      <c r="G96">
        <v>1</v>
      </c>
      <c r="H96">
        <v>3</v>
      </c>
      <c r="I96" t="s">
        <v>389</v>
      </c>
      <c r="J96" t="s">
        <v>390</v>
      </c>
      <c r="K96" t="s">
        <v>391</v>
      </c>
      <c r="L96">
        <v>1339</v>
      </c>
      <c r="N96">
        <v>1007</v>
      </c>
      <c r="O96" t="s">
        <v>211</v>
      </c>
      <c r="P96" t="s">
        <v>211</v>
      </c>
      <c r="Q96">
        <v>1</v>
      </c>
      <c r="X96">
        <v>0.224</v>
      </c>
      <c r="Y96">
        <v>0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G96">
        <v>0.224</v>
      </c>
      <c r="AH96">
        <v>2</v>
      </c>
      <c r="AI96">
        <v>11092742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ROW(Source!A34)</f>
        <v>34</v>
      </c>
      <c r="B97">
        <v>11092766</v>
      </c>
      <c r="C97">
        <v>11092758</v>
      </c>
      <c r="D97">
        <v>121645</v>
      </c>
      <c r="E97">
        <v>1</v>
      </c>
      <c r="F97">
        <v>1</v>
      </c>
      <c r="G97">
        <v>1</v>
      </c>
      <c r="H97">
        <v>1</v>
      </c>
      <c r="I97" t="s">
        <v>295</v>
      </c>
      <c r="K97" t="s">
        <v>296</v>
      </c>
      <c r="L97">
        <v>1369</v>
      </c>
      <c r="N97">
        <v>1013</v>
      </c>
      <c r="O97" t="s">
        <v>193</v>
      </c>
      <c r="P97" t="s">
        <v>193</v>
      </c>
      <c r="Q97">
        <v>1</v>
      </c>
      <c r="X97">
        <v>12.3</v>
      </c>
      <c r="Y97">
        <v>0</v>
      </c>
      <c r="Z97">
        <v>0</v>
      </c>
      <c r="AA97">
        <v>0</v>
      </c>
      <c r="AB97">
        <v>9.02</v>
      </c>
      <c r="AC97">
        <v>0</v>
      </c>
      <c r="AD97">
        <v>1</v>
      </c>
      <c r="AE97">
        <v>1</v>
      </c>
      <c r="AF97" t="s">
        <v>21</v>
      </c>
      <c r="AG97">
        <v>14.145</v>
      </c>
      <c r="AH97">
        <v>2</v>
      </c>
      <c r="AI97">
        <v>11092759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ROW(Source!A34)</f>
        <v>34</v>
      </c>
      <c r="B98">
        <v>11092767</v>
      </c>
      <c r="C98">
        <v>11092758</v>
      </c>
      <c r="D98">
        <v>121548</v>
      </c>
      <c r="E98">
        <v>1</v>
      </c>
      <c r="F98">
        <v>1</v>
      </c>
      <c r="G98">
        <v>1</v>
      </c>
      <c r="H98">
        <v>1</v>
      </c>
      <c r="I98" t="s">
        <v>27</v>
      </c>
      <c r="K98" t="s">
        <v>194</v>
      </c>
      <c r="L98">
        <v>608254</v>
      </c>
      <c r="N98">
        <v>1013</v>
      </c>
      <c r="O98" t="s">
        <v>195</v>
      </c>
      <c r="P98" t="s">
        <v>195</v>
      </c>
      <c r="Q98">
        <v>1</v>
      </c>
      <c r="X98">
        <v>0.3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20</v>
      </c>
      <c r="AG98">
        <v>0.375</v>
      </c>
      <c r="AH98">
        <v>2</v>
      </c>
      <c r="AI98">
        <v>11092760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ROW(Source!A34)</f>
        <v>34</v>
      </c>
      <c r="B99">
        <v>11092768</v>
      </c>
      <c r="C99">
        <v>11092758</v>
      </c>
      <c r="D99">
        <v>1466783</v>
      </c>
      <c r="E99">
        <v>1</v>
      </c>
      <c r="F99">
        <v>1</v>
      </c>
      <c r="G99">
        <v>1</v>
      </c>
      <c r="H99">
        <v>2</v>
      </c>
      <c r="I99" t="s">
        <v>392</v>
      </c>
      <c r="J99" t="s">
        <v>221</v>
      </c>
      <c r="K99" t="s">
        <v>393</v>
      </c>
      <c r="L99">
        <v>1480</v>
      </c>
      <c r="N99">
        <v>1013</v>
      </c>
      <c r="O99" t="s">
        <v>203</v>
      </c>
      <c r="P99" t="s">
        <v>204</v>
      </c>
      <c r="Q99">
        <v>1</v>
      </c>
      <c r="X99">
        <v>0.15</v>
      </c>
      <c r="Y99">
        <v>0</v>
      </c>
      <c r="Z99">
        <v>134.65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20</v>
      </c>
      <c r="AG99">
        <v>0.1875</v>
      </c>
      <c r="AH99">
        <v>2</v>
      </c>
      <c r="AI99">
        <v>11092761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ROW(Source!A34)</f>
        <v>34</v>
      </c>
      <c r="B100">
        <v>11092769</v>
      </c>
      <c r="C100">
        <v>11092758</v>
      </c>
      <c r="D100">
        <v>1471982</v>
      </c>
      <c r="E100">
        <v>1</v>
      </c>
      <c r="F100">
        <v>1</v>
      </c>
      <c r="G100">
        <v>1</v>
      </c>
      <c r="H100">
        <v>2</v>
      </c>
      <c r="I100" t="s">
        <v>394</v>
      </c>
      <c r="J100" t="s">
        <v>395</v>
      </c>
      <c r="K100" t="s">
        <v>396</v>
      </c>
      <c r="L100">
        <v>1480</v>
      </c>
      <c r="N100">
        <v>1013</v>
      </c>
      <c r="O100" t="s">
        <v>203</v>
      </c>
      <c r="P100" t="s">
        <v>204</v>
      </c>
      <c r="Q100">
        <v>1</v>
      </c>
      <c r="X100">
        <v>0.15</v>
      </c>
      <c r="Y100">
        <v>0</v>
      </c>
      <c r="Z100">
        <v>107.3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20</v>
      </c>
      <c r="AG100">
        <v>0.1875</v>
      </c>
      <c r="AH100">
        <v>2</v>
      </c>
      <c r="AI100">
        <v>11092762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ROW(Source!A34)</f>
        <v>34</v>
      </c>
      <c r="B101">
        <v>11092770</v>
      </c>
      <c r="C101">
        <v>11092758</v>
      </c>
      <c r="D101">
        <v>1403825</v>
      </c>
      <c r="E101">
        <v>1</v>
      </c>
      <c r="F101">
        <v>1</v>
      </c>
      <c r="G101">
        <v>1</v>
      </c>
      <c r="H101">
        <v>3</v>
      </c>
      <c r="I101" t="s">
        <v>397</v>
      </c>
      <c r="J101" t="s">
        <v>398</v>
      </c>
      <c r="K101" t="s">
        <v>399</v>
      </c>
      <c r="L101">
        <v>1348</v>
      </c>
      <c r="N101">
        <v>1009</v>
      </c>
      <c r="O101" t="s">
        <v>95</v>
      </c>
      <c r="P101" t="s">
        <v>95</v>
      </c>
      <c r="Q101">
        <v>1000</v>
      </c>
      <c r="X101">
        <v>0.0118</v>
      </c>
      <c r="Y101">
        <v>5763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G101">
        <v>0.0118</v>
      </c>
      <c r="AH101">
        <v>2</v>
      </c>
      <c r="AI101">
        <v>11092763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ROW(Source!A34)</f>
        <v>34</v>
      </c>
      <c r="B102">
        <v>11092771</v>
      </c>
      <c r="C102">
        <v>11092758</v>
      </c>
      <c r="D102">
        <v>1404120</v>
      </c>
      <c r="E102">
        <v>1</v>
      </c>
      <c r="F102">
        <v>1</v>
      </c>
      <c r="G102">
        <v>1</v>
      </c>
      <c r="H102">
        <v>3</v>
      </c>
      <c r="I102" t="s">
        <v>400</v>
      </c>
      <c r="J102" t="s">
        <v>401</v>
      </c>
      <c r="K102" t="s">
        <v>402</v>
      </c>
      <c r="L102">
        <v>1348</v>
      </c>
      <c r="N102">
        <v>1009</v>
      </c>
      <c r="O102" t="s">
        <v>95</v>
      </c>
      <c r="P102" t="s">
        <v>95</v>
      </c>
      <c r="Q102">
        <v>1000</v>
      </c>
      <c r="X102">
        <v>0.00016</v>
      </c>
      <c r="Y102">
        <v>7826.9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G102">
        <v>0.00016</v>
      </c>
      <c r="AH102">
        <v>2</v>
      </c>
      <c r="AI102">
        <v>11092764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ROW(Source!A34)</f>
        <v>34</v>
      </c>
      <c r="B103">
        <v>11092772</v>
      </c>
      <c r="C103">
        <v>11092758</v>
      </c>
      <c r="D103">
        <v>1404489</v>
      </c>
      <c r="E103">
        <v>1</v>
      </c>
      <c r="F103">
        <v>1</v>
      </c>
      <c r="G103">
        <v>1</v>
      </c>
      <c r="H103">
        <v>3</v>
      </c>
      <c r="I103" t="s">
        <v>403</v>
      </c>
      <c r="J103" t="s">
        <v>404</v>
      </c>
      <c r="K103" t="s">
        <v>405</v>
      </c>
      <c r="L103">
        <v>1346</v>
      </c>
      <c r="N103">
        <v>1009</v>
      </c>
      <c r="O103" t="s">
        <v>245</v>
      </c>
      <c r="P103" t="s">
        <v>245</v>
      </c>
      <c r="Q103">
        <v>1</v>
      </c>
      <c r="X103">
        <v>2.28</v>
      </c>
      <c r="Y103">
        <v>9.04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G103">
        <v>2.28</v>
      </c>
      <c r="AH103">
        <v>2</v>
      </c>
      <c r="AI103">
        <v>11092765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ROW(Source!A35)</f>
        <v>35</v>
      </c>
      <c r="B104">
        <v>11092785</v>
      </c>
      <c r="C104">
        <v>11092773</v>
      </c>
      <c r="D104">
        <v>121645</v>
      </c>
      <c r="E104">
        <v>1</v>
      </c>
      <c r="F104">
        <v>1</v>
      </c>
      <c r="G104">
        <v>1</v>
      </c>
      <c r="H104">
        <v>1</v>
      </c>
      <c r="I104" t="s">
        <v>295</v>
      </c>
      <c r="K104" t="s">
        <v>296</v>
      </c>
      <c r="L104">
        <v>1369</v>
      </c>
      <c r="N104">
        <v>1013</v>
      </c>
      <c r="O104" t="s">
        <v>193</v>
      </c>
      <c r="P104" t="s">
        <v>193</v>
      </c>
      <c r="Q104">
        <v>1</v>
      </c>
      <c r="X104">
        <v>62.2</v>
      </c>
      <c r="Y104">
        <v>0</v>
      </c>
      <c r="Z104">
        <v>0</v>
      </c>
      <c r="AA104">
        <v>0</v>
      </c>
      <c r="AB104">
        <v>9.02</v>
      </c>
      <c r="AC104">
        <v>0</v>
      </c>
      <c r="AD104">
        <v>1</v>
      </c>
      <c r="AE104">
        <v>1</v>
      </c>
      <c r="AF104" t="s">
        <v>21</v>
      </c>
      <c r="AG104">
        <v>71.53</v>
      </c>
      <c r="AH104">
        <v>2</v>
      </c>
      <c r="AI104">
        <v>11092774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ROW(Source!A35)</f>
        <v>35</v>
      </c>
      <c r="B105">
        <v>11092786</v>
      </c>
      <c r="C105">
        <v>11092773</v>
      </c>
      <c r="D105">
        <v>121548</v>
      </c>
      <c r="E105">
        <v>1</v>
      </c>
      <c r="F105">
        <v>1</v>
      </c>
      <c r="G105">
        <v>1</v>
      </c>
      <c r="H105">
        <v>1</v>
      </c>
      <c r="I105" t="s">
        <v>27</v>
      </c>
      <c r="K105" t="s">
        <v>194</v>
      </c>
      <c r="L105">
        <v>608254</v>
      </c>
      <c r="N105">
        <v>1013</v>
      </c>
      <c r="O105" t="s">
        <v>195</v>
      </c>
      <c r="P105" t="s">
        <v>195</v>
      </c>
      <c r="Q105">
        <v>1</v>
      </c>
      <c r="X105">
        <v>3.48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2</v>
      </c>
      <c r="AF105" t="s">
        <v>20</v>
      </c>
      <c r="AG105">
        <v>4.35</v>
      </c>
      <c r="AH105">
        <v>2</v>
      </c>
      <c r="AI105">
        <v>11092775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ROW(Source!A35)</f>
        <v>35</v>
      </c>
      <c r="B106">
        <v>11092787</v>
      </c>
      <c r="C106">
        <v>11092773</v>
      </c>
      <c r="D106">
        <v>1466783</v>
      </c>
      <c r="E106">
        <v>1</v>
      </c>
      <c r="F106">
        <v>1</v>
      </c>
      <c r="G106">
        <v>1</v>
      </c>
      <c r="H106">
        <v>2</v>
      </c>
      <c r="I106" t="s">
        <v>392</v>
      </c>
      <c r="J106" t="s">
        <v>221</v>
      </c>
      <c r="K106" t="s">
        <v>393</v>
      </c>
      <c r="L106">
        <v>1480</v>
      </c>
      <c r="N106">
        <v>1013</v>
      </c>
      <c r="O106" t="s">
        <v>203</v>
      </c>
      <c r="P106" t="s">
        <v>204</v>
      </c>
      <c r="Q106">
        <v>1</v>
      </c>
      <c r="X106">
        <v>1.74</v>
      </c>
      <c r="Y106">
        <v>0</v>
      </c>
      <c r="Z106">
        <v>134.65</v>
      </c>
      <c r="AA106">
        <v>13.5</v>
      </c>
      <c r="AB106">
        <v>0</v>
      </c>
      <c r="AC106">
        <v>0</v>
      </c>
      <c r="AD106">
        <v>1</v>
      </c>
      <c r="AE106">
        <v>0</v>
      </c>
      <c r="AF106" t="s">
        <v>20</v>
      </c>
      <c r="AG106">
        <v>2.175</v>
      </c>
      <c r="AH106">
        <v>2</v>
      </c>
      <c r="AI106">
        <v>11092776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ROW(Source!A35)</f>
        <v>35</v>
      </c>
      <c r="B107">
        <v>11092788</v>
      </c>
      <c r="C107">
        <v>11092773</v>
      </c>
      <c r="D107">
        <v>1467385</v>
      </c>
      <c r="E107">
        <v>1</v>
      </c>
      <c r="F107">
        <v>1</v>
      </c>
      <c r="G107">
        <v>1</v>
      </c>
      <c r="H107">
        <v>2</v>
      </c>
      <c r="I107" t="s">
        <v>406</v>
      </c>
      <c r="J107" t="s">
        <v>407</v>
      </c>
      <c r="K107" t="s">
        <v>408</v>
      </c>
      <c r="L107">
        <v>1480</v>
      </c>
      <c r="N107">
        <v>1013</v>
      </c>
      <c r="O107" t="s">
        <v>203</v>
      </c>
      <c r="P107" t="s">
        <v>204</v>
      </c>
      <c r="Q107">
        <v>1</v>
      </c>
      <c r="X107">
        <v>15.1</v>
      </c>
      <c r="Y107">
        <v>0</v>
      </c>
      <c r="Z107">
        <v>8.1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20</v>
      </c>
      <c r="AG107">
        <v>18.875</v>
      </c>
      <c r="AH107">
        <v>2</v>
      </c>
      <c r="AI107">
        <v>11092777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ROW(Source!A35)</f>
        <v>35</v>
      </c>
      <c r="B108">
        <v>11092789</v>
      </c>
      <c r="C108">
        <v>11092773</v>
      </c>
      <c r="D108">
        <v>1471982</v>
      </c>
      <c r="E108">
        <v>1</v>
      </c>
      <c r="F108">
        <v>1</v>
      </c>
      <c r="G108">
        <v>1</v>
      </c>
      <c r="H108">
        <v>2</v>
      </c>
      <c r="I108" t="s">
        <v>394</v>
      </c>
      <c r="J108" t="s">
        <v>395</v>
      </c>
      <c r="K108" t="s">
        <v>396</v>
      </c>
      <c r="L108">
        <v>1480</v>
      </c>
      <c r="N108">
        <v>1013</v>
      </c>
      <c r="O108" t="s">
        <v>203</v>
      </c>
      <c r="P108" t="s">
        <v>204</v>
      </c>
      <c r="Q108">
        <v>1</v>
      </c>
      <c r="X108">
        <v>1.74</v>
      </c>
      <c r="Y108">
        <v>0</v>
      </c>
      <c r="Z108">
        <v>107.3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20</v>
      </c>
      <c r="AG108">
        <v>2.175</v>
      </c>
      <c r="AH108">
        <v>2</v>
      </c>
      <c r="AI108">
        <v>11092778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ROW(Source!A35)</f>
        <v>35</v>
      </c>
      <c r="B109">
        <v>11092790</v>
      </c>
      <c r="C109">
        <v>11092773</v>
      </c>
      <c r="D109">
        <v>1403020</v>
      </c>
      <c r="E109">
        <v>1</v>
      </c>
      <c r="F109">
        <v>1</v>
      </c>
      <c r="G109">
        <v>1</v>
      </c>
      <c r="H109">
        <v>3</v>
      </c>
      <c r="I109" t="s">
        <v>409</v>
      </c>
      <c r="J109" t="s">
        <v>410</v>
      </c>
      <c r="K109" t="s">
        <v>411</v>
      </c>
      <c r="L109">
        <v>1348</v>
      </c>
      <c r="N109">
        <v>1009</v>
      </c>
      <c r="O109" t="s">
        <v>95</v>
      </c>
      <c r="P109" t="s">
        <v>95</v>
      </c>
      <c r="Q109">
        <v>1000</v>
      </c>
      <c r="X109">
        <v>0.18</v>
      </c>
      <c r="Y109">
        <v>480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G109">
        <v>0.18</v>
      </c>
      <c r="AH109">
        <v>2</v>
      </c>
      <c r="AI109">
        <v>11092779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ROW(Source!A35)</f>
        <v>35</v>
      </c>
      <c r="B110">
        <v>11092791</v>
      </c>
      <c r="C110">
        <v>11092773</v>
      </c>
      <c r="D110">
        <v>1404368</v>
      </c>
      <c r="E110">
        <v>1</v>
      </c>
      <c r="F110">
        <v>1</v>
      </c>
      <c r="G110">
        <v>1</v>
      </c>
      <c r="H110">
        <v>3</v>
      </c>
      <c r="I110" t="s">
        <v>412</v>
      </c>
      <c r="J110" t="s">
        <v>413</v>
      </c>
      <c r="K110" t="s">
        <v>414</v>
      </c>
      <c r="L110">
        <v>1346</v>
      </c>
      <c r="N110">
        <v>1009</v>
      </c>
      <c r="O110" t="s">
        <v>245</v>
      </c>
      <c r="P110" t="s">
        <v>245</v>
      </c>
      <c r="Q110">
        <v>1</v>
      </c>
      <c r="X110">
        <v>4.2</v>
      </c>
      <c r="Y110">
        <v>14.3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G110">
        <v>4.2</v>
      </c>
      <c r="AH110">
        <v>2</v>
      </c>
      <c r="AI110">
        <v>11092780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ROW(Source!A35)</f>
        <v>35</v>
      </c>
      <c r="B111">
        <v>11092792</v>
      </c>
      <c r="C111">
        <v>11092773</v>
      </c>
      <c r="D111">
        <v>1404489</v>
      </c>
      <c r="E111">
        <v>1</v>
      </c>
      <c r="F111">
        <v>1</v>
      </c>
      <c r="G111">
        <v>1</v>
      </c>
      <c r="H111">
        <v>3</v>
      </c>
      <c r="I111" t="s">
        <v>403</v>
      </c>
      <c r="J111" t="s">
        <v>404</v>
      </c>
      <c r="K111" t="s">
        <v>405</v>
      </c>
      <c r="L111">
        <v>1346</v>
      </c>
      <c r="N111">
        <v>1009</v>
      </c>
      <c r="O111" t="s">
        <v>245</v>
      </c>
      <c r="P111" t="s">
        <v>245</v>
      </c>
      <c r="Q111">
        <v>1</v>
      </c>
      <c r="X111">
        <v>27</v>
      </c>
      <c r="Y111">
        <v>9.04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G111">
        <v>27</v>
      </c>
      <c r="AH111">
        <v>2</v>
      </c>
      <c r="AI111">
        <v>11092781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ROW(Source!A35)</f>
        <v>35</v>
      </c>
      <c r="B112">
        <v>11092793</v>
      </c>
      <c r="C112">
        <v>11092773</v>
      </c>
      <c r="D112">
        <v>1405111</v>
      </c>
      <c r="E112">
        <v>1</v>
      </c>
      <c r="F112">
        <v>1</v>
      </c>
      <c r="G112">
        <v>1</v>
      </c>
      <c r="H112">
        <v>3</v>
      </c>
      <c r="I112" t="s">
        <v>415</v>
      </c>
      <c r="J112" t="s">
        <v>416</v>
      </c>
      <c r="K112" t="s">
        <v>417</v>
      </c>
      <c r="L112">
        <v>1355</v>
      </c>
      <c r="N112">
        <v>1010</v>
      </c>
      <c r="O112" t="s">
        <v>138</v>
      </c>
      <c r="P112" t="s">
        <v>138</v>
      </c>
      <c r="Q112">
        <v>100</v>
      </c>
      <c r="X112">
        <v>0.8</v>
      </c>
      <c r="Y112">
        <v>110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G112">
        <v>0.8</v>
      </c>
      <c r="AH112">
        <v>2</v>
      </c>
      <c r="AI112">
        <v>11092782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ROW(Source!A35)</f>
        <v>35</v>
      </c>
      <c r="B113">
        <v>11092794</v>
      </c>
      <c r="C113">
        <v>11092773</v>
      </c>
      <c r="D113">
        <v>1423458</v>
      </c>
      <c r="E113">
        <v>1</v>
      </c>
      <c r="F113">
        <v>1</v>
      </c>
      <c r="G113">
        <v>1</v>
      </c>
      <c r="H113">
        <v>3</v>
      </c>
      <c r="I113" t="s">
        <v>418</v>
      </c>
      <c r="J113" t="s">
        <v>419</v>
      </c>
      <c r="K113" t="s">
        <v>420</v>
      </c>
      <c r="L113">
        <v>1348</v>
      </c>
      <c r="N113">
        <v>1009</v>
      </c>
      <c r="O113" t="s">
        <v>95</v>
      </c>
      <c r="P113" t="s">
        <v>95</v>
      </c>
      <c r="Q113">
        <v>1000</v>
      </c>
      <c r="X113">
        <v>1</v>
      </c>
      <c r="Y113">
        <v>11500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G113">
        <v>1</v>
      </c>
      <c r="AH113">
        <v>2</v>
      </c>
      <c r="AI113">
        <v>11092783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ROW(Source!A35)</f>
        <v>35</v>
      </c>
      <c r="B114">
        <v>11092795</v>
      </c>
      <c r="C114">
        <v>11092773</v>
      </c>
      <c r="D114">
        <v>1437717</v>
      </c>
      <c r="E114">
        <v>1</v>
      </c>
      <c r="F114">
        <v>1</v>
      </c>
      <c r="G114">
        <v>1</v>
      </c>
      <c r="H114">
        <v>3</v>
      </c>
      <c r="I114" t="s">
        <v>421</v>
      </c>
      <c r="J114" t="s">
        <v>422</v>
      </c>
      <c r="K114" t="s">
        <v>423</v>
      </c>
      <c r="L114">
        <v>1339</v>
      </c>
      <c r="N114">
        <v>1007</v>
      </c>
      <c r="O114" t="s">
        <v>211</v>
      </c>
      <c r="P114" t="s">
        <v>211</v>
      </c>
      <c r="Q114">
        <v>1</v>
      </c>
      <c r="X114">
        <v>0.15</v>
      </c>
      <c r="Y114">
        <v>59.99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G114">
        <v>0.15</v>
      </c>
      <c r="AH114">
        <v>2</v>
      </c>
      <c r="AI114">
        <v>11092784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ROW(Source!A37)</f>
        <v>37</v>
      </c>
      <c r="B115">
        <v>11092832</v>
      </c>
      <c r="C115">
        <v>11092817</v>
      </c>
      <c r="D115">
        <v>121645</v>
      </c>
      <c r="E115">
        <v>1</v>
      </c>
      <c r="F115">
        <v>1</v>
      </c>
      <c r="G115">
        <v>1</v>
      </c>
      <c r="H115">
        <v>1</v>
      </c>
      <c r="I115" t="s">
        <v>295</v>
      </c>
      <c r="K115" t="s">
        <v>296</v>
      </c>
      <c r="L115">
        <v>1369</v>
      </c>
      <c r="N115">
        <v>1013</v>
      </c>
      <c r="O115" t="s">
        <v>193</v>
      </c>
      <c r="P115" t="s">
        <v>193</v>
      </c>
      <c r="Q115">
        <v>1</v>
      </c>
      <c r="X115">
        <v>52.5</v>
      </c>
      <c r="Y115">
        <v>0</v>
      </c>
      <c r="Z115">
        <v>0</v>
      </c>
      <c r="AA115">
        <v>0</v>
      </c>
      <c r="AB115">
        <v>9.02</v>
      </c>
      <c r="AC115">
        <v>0</v>
      </c>
      <c r="AD115">
        <v>1</v>
      </c>
      <c r="AE115">
        <v>1</v>
      </c>
      <c r="AF115" t="s">
        <v>106</v>
      </c>
      <c r="AG115">
        <v>42.262499999999996</v>
      </c>
      <c r="AH115">
        <v>2</v>
      </c>
      <c r="AI115">
        <v>11092818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ROW(Source!A37)</f>
        <v>37</v>
      </c>
      <c r="B116">
        <v>11092833</v>
      </c>
      <c r="C116">
        <v>11092817</v>
      </c>
      <c r="D116">
        <v>121548</v>
      </c>
      <c r="E116">
        <v>1</v>
      </c>
      <c r="F116">
        <v>1</v>
      </c>
      <c r="G116">
        <v>1</v>
      </c>
      <c r="H116">
        <v>1</v>
      </c>
      <c r="I116" t="s">
        <v>27</v>
      </c>
      <c r="K116" t="s">
        <v>194</v>
      </c>
      <c r="L116">
        <v>608254</v>
      </c>
      <c r="N116">
        <v>1013</v>
      </c>
      <c r="O116" t="s">
        <v>195</v>
      </c>
      <c r="P116" t="s">
        <v>195</v>
      </c>
      <c r="Q116">
        <v>1</v>
      </c>
      <c r="X116">
        <v>6.13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2</v>
      </c>
      <c r="AF116" t="s">
        <v>105</v>
      </c>
      <c r="AG116">
        <v>5.36375</v>
      </c>
      <c r="AH116">
        <v>2</v>
      </c>
      <c r="AI116">
        <v>11092819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ROW(Source!A37)</f>
        <v>37</v>
      </c>
      <c r="B117">
        <v>11092834</v>
      </c>
      <c r="C117">
        <v>11092817</v>
      </c>
      <c r="D117">
        <v>1466783</v>
      </c>
      <c r="E117">
        <v>1</v>
      </c>
      <c r="F117">
        <v>1</v>
      </c>
      <c r="G117">
        <v>1</v>
      </c>
      <c r="H117">
        <v>2</v>
      </c>
      <c r="I117" t="s">
        <v>392</v>
      </c>
      <c r="J117" t="s">
        <v>221</v>
      </c>
      <c r="K117" t="s">
        <v>393</v>
      </c>
      <c r="L117">
        <v>1480</v>
      </c>
      <c r="N117">
        <v>1013</v>
      </c>
      <c r="O117" t="s">
        <v>203</v>
      </c>
      <c r="P117" t="s">
        <v>204</v>
      </c>
      <c r="Q117">
        <v>1</v>
      </c>
      <c r="X117">
        <v>0.22</v>
      </c>
      <c r="Y117">
        <v>0</v>
      </c>
      <c r="Z117">
        <v>134.65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105</v>
      </c>
      <c r="AG117">
        <v>0.1925</v>
      </c>
      <c r="AH117">
        <v>2</v>
      </c>
      <c r="AI117">
        <v>11092820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ROW(Source!A37)</f>
        <v>37</v>
      </c>
      <c r="B118">
        <v>11092835</v>
      </c>
      <c r="C118">
        <v>11092817</v>
      </c>
      <c r="D118">
        <v>1467385</v>
      </c>
      <c r="E118">
        <v>1</v>
      </c>
      <c r="F118">
        <v>1</v>
      </c>
      <c r="G118">
        <v>1</v>
      </c>
      <c r="H118">
        <v>2</v>
      </c>
      <c r="I118" t="s">
        <v>406</v>
      </c>
      <c r="J118" t="s">
        <v>407</v>
      </c>
      <c r="K118" t="s">
        <v>408</v>
      </c>
      <c r="L118">
        <v>1480</v>
      </c>
      <c r="N118">
        <v>1013</v>
      </c>
      <c r="O118" t="s">
        <v>203</v>
      </c>
      <c r="P118" t="s">
        <v>204</v>
      </c>
      <c r="Q118">
        <v>1</v>
      </c>
      <c r="X118">
        <v>1.96</v>
      </c>
      <c r="Y118">
        <v>0</v>
      </c>
      <c r="Z118">
        <v>8.1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105</v>
      </c>
      <c r="AG118">
        <v>1.715</v>
      </c>
      <c r="AH118">
        <v>2</v>
      </c>
      <c r="AI118">
        <v>11092821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ROW(Source!A37)</f>
        <v>37</v>
      </c>
      <c r="B119">
        <v>11092836</v>
      </c>
      <c r="C119">
        <v>11092817</v>
      </c>
      <c r="D119">
        <v>1471112</v>
      </c>
      <c r="E119">
        <v>1</v>
      </c>
      <c r="F119">
        <v>1</v>
      </c>
      <c r="G119">
        <v>1</v>
      </c>
      <c r="H119">
        <v>2</v>
      </c>
      <c r="I119" t="s">
        <v>424</v>
      </c>
      <c r="J119" t="s">
        <v>425</v>
      </c>
      <c r="K119" t="s">
        <v>426</v>
      </c>
      <c r="L119">
        <v>1480</v>
      </c>
      <c r="N119">
        <v>1013</v>
      </c>
      <c r="O119" t="s">
        <v>203</v>
      </c>
      <c r="P119" t="s">
        <v>204</v>
      </c>
      <c r="Q119">
        <v>1</v>
      </c>
      <c r="X119">
        <v>1</v>
      </c>
      <c r="Y119">
        <v>0</v>
      </c>
      <c r="Z119">
        <v>2.36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105</v>
      </c>
      <c r="AG119">
        <v>0.875</v>
      </c>
      <c r="AH119">
        <v>2</v>
      </c>
      <c r="AI119">
        <v>11092822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ROW(Source!A37)</f>
        <v>37</v>
      </c>
      <c r="B120">
        <v>11092837</v>
      </c>
      <c r="C120">
        <v>11092817</v>
      </c>
      <c r="D120">
        <v>1471504</v>
      </c>
      <c r="E120">
        <v>1</v>
      </c>
      <c r="F120">
        <v>1</v>
      </c>
      <c r="G120">
        <v>1</v>
      </c>
      <c r="H120">
        <v>2</v>
      </c>
      <c r="I120" t="s">
        <v>427</v>
      </c>
      <c r="J120" t="s">
        <v>428</v>
      </c>
      <c r="K120" t="s">
        <v>429</v>
      </c>
      <c r="L120">
        <v>1368</v>
      </c>
      <c r="N120">
        <v>1011</v>
      </c>
      <c r="O120" t="s">
        <v>199</v>
      </c>
      <c r="P120" t="s">
        <v>199</v>
      </c>
      <c r="Q120">
        <v>1</v>
      </c>
      <c r="X120">
        <v>5.69</v>
      </c>
      <c r="Y120">
        <v>0</v>
      </c>
      <c r="Z120">
        <v>15.24</v>
      </c>
      <c r="AA120">
        <v>10.06</v>
      </c>
      <c r="AB120">
        <v>0</v>
      </c>
      <c r="AC120">
        <v>0</v>
      </c>
      <c r="AD120">
        <v>1</v>
      </c>
      <c r="AE120">
        <v>0</v>
      </c>
      <c r="AF120" t="s">
        <v>105</v>
      </c>
      <c r="AG120">
        <v>4.97875</v>
      </c>
      <c r="AH120">
        <v>2</v>
      </c>
      <c r="AI120">
        <v>11092823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ROW(Source!A37)</f>
        <v>37</v>
      </c>
      <c r="B121">
        <v>11092838</v>
      </c>
      <c r="C121">
        <v>11092817</v>
      </c>
      <c r="D121">
        <v>1471982</v>
      </c>
      <c r="E121">
        <v>1</v>
      </c>
      <c r="F121">
        <v>1</v>
      </c>
      <c r="G121">
        <v>1</v>
      </c>
      <c r="H121">
        <v>2</v>
      </c>
      <c r="I121" t="s">
        <v>394</v>
      </c>
      <c r="J121" t="s">
        <v>395</v>
      </c>
      <c r="K121" t="s">
        <v>396</v>
      </c>
      <c r="L121">
        <v>1480</v>
      </c>
      <c r="N121">
        <v>1013</v>
      </c>
      <c r="O121" t="s">
        <v>203</v>
      </c>
      <c r="P121" t="s">
        <v>204</v>
      </c>
      <c r="Q121">
        <v>1</v>
      </c>
      <c r="X121">
        <v>0.22</v>
      </c>
      <c r="Y121">
        <v>0</v>
      </c>
      <c r="Z121">
        <v>107.3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105</v>
      </c>
      <c r="AG121">
        <v>0.1925</v>
      </c>
      <c r="AH121">
        <v>2</v>
      </c>
      <c r="AI121">
        <v>11092824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ROW(Source!A37)</f>
        <v>37</v>
      </c>
      <c r="B122">
        <v>11092839</v>
      </c>
      <c r="C122">
        <v>11092817</v>
      </c>
      <c r="D122">
        <v>1404489</v>
      </c>
      <c r="E122">
        <v>1</v>
      </c>
      <c r="F122">
        <v>1</v>
      </c>
      <c r="G122">
        <v>1</v>
      </c>
      <c r="H122">
        <v>3</v>
      </c>
      <c r="I122" t="s">
        <v>403</v>
      </c>
      <c r="J122" t="s">
        <v>404</v>
      </c>
      <c r="K122" t="s">
        <v>405</v>
      </c>
      <c r="L122">
        <v>1346</v>
      </c>
      <c r="N122">
        <v>1009</v>
      </c>
      <c r="O122" t="s">
        <v>245</v>
      </c>
      <c r="P122" t="s">
        <v>245</v>
      </c>
      <c r="Q122">
        <v>1</v>
      </c>
      <c r="X122">
        <v>2.88</v>
      </c>
      <c r="Y122">
        <v>9.04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104</v>
      </c>
      <c r="AG122">
        <v>0</v>
      </c>
      <c r="AH122">
        <v>2</v>
      </c>
      <c r="AI122">
        <v>11092825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ROW(Source!A37)</f>
        <v>37</v>
      </c>
      <c r="B123">
        <v>11092840</v>
      </c>
      <c r="C123">
        <v>11092817</v>
      </c>
      <c r="D123">
        <v>1405803</v>
      </c>
      <c r="E123">
        <v>1</v>
      </c>
      <c r="F123">
        <v>1</v>
      </c>
      <c r="G123">
        <v>1</v>
      </c>
      <c r="H123">
        <v>3</v>
      </c>
      <c r="I123" t="s">
        <v>430</v>
      </c>
      <c r="J123" t="s">
        <v>431</v>
      </c>
      <c r="K123" t="s">
        <v>432</v>
      </c>
      <c r="L123">
        <v>1346</v>
      </c>
      <c r="N123">
        <v>1009</v>
      </c>
      <c r="O123" t="s">
        <v>245</v>
      </c>
      <c r="P123" t="s">
        <v>245</v>
      </c>
      <c r="Q123">
        <v>1</v>
      </c>
      <c r="X123">
        <v>1.74</v>
      </c>
      <c r="Y123">
        <v>28.6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104</v>
      </c>
      <c r="AG123">
        <v>0</v>
      </c>
      <c r="AH123">
        <v>2</v>
      </c>
      <c r="AI123">
        <v>11092826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ROW(Source!A37)</f>
        <v>37</v>
      </c>
      <c r="B124">
        <v>11092841</v>
      </c>
      <c r="C124">
        <v>11092817</v>
      </c>
      <c r="D124">
        <v>1405938</v>
      </c>
      <c r="E124">
        <v>1</v>
      </c>
      <c r="F124">
        <v>1</v>
      </c>
      <c r="G124">
        <v>1</v>
      </c>
      <c r="H124">
        <v>3</v>
      </c>
      <c r="I124" t="s">
        <v>433</v>
      </c>
      <c r="J124" t="s">
        <v>434</v>
      </c>
      <c r="K124" t="s">
        <v>435</v>
      </c>
      <c r="L124">
        <v>1348</v>
      </c>
      <c r="N124">
        <v>1009</v>
      </c>
      <c r="O124" t="s">
        <v>95</v>
      </c>
      <c r="P124" t="s">
        <v>95</v>
      </c>
      <c r="Q124">
        <v>1000</v>
      </c>
      <c r="X124">
        <v>0.00012</v>
      </c>
      <c r="Y124">
        <v>31600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104</v>
      </c>
      <c r="AG124">
        <v>0</v>
      </c>
      <c r="AH124">
        <v>2</v>
      </c>
      <c r="AI124">
        <v>11092827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ROW(Source!A37)</f>
        <v>37</v>
      </c>
      <c r="B125">
        <v>11092842</v>
      </c>
      <c r="C125">
        <v>11092817</v>
      </c>
      <c r="D125">
        <v>1444364</v>
      </c>
      <c r="E125">
        <v>1</v>
      </c>
      <c r="F125">
        <v>1</v>
      </c>
      <c r="G125">
        <v>1</v>
      </c>
      <c r="H125">
        <v>3</v>
      </c>
      <c r="I125" t="s">
        <v>436</v>
      </c>
      <c r="J125" t="s">
        <v>437</v>
      </c>
      <c r="K125" t="s">
        <v>438</v>
      </c>
      <c r="L125">
        <v>1355</v>
      </c>
      <c r="N125">
        <v>1010</v>
      </c>
      <c r="O125" t="s">
        <v>138</v>
      </c>
      <c r="P125" t="s">
        <v>138</v>
      </c>
      <c r="Q125">
        <v>100</v>
      </c>
      <c r="X125">
        <v>0.102</v>
      </c>
      <c r="Y125">
        <v>142.5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104</v>
      </c>
      <c r="AG125">
        <v>0</v>
      </c>
      <c r="AH125">
        <v>2</v>
      </c>
      <c r="AI125">
        <v>11092828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ROW(Source!A37)</f>
        <v>37</v>
      </c>
      <c r="B126">
        <v>11092843</v>
      </c>
      <c r="C126">
        <v>11092817</v>
      </c>
      <c r="D126">
        <v>1451978</v>
      </c>
      <c r="E126">
        <v>1</v>
      </c>
      <c r="F126">
        <v>1</v>
      </c>
      <c r="G126">
        <v>1</v>
      </c>
      <c r="H126">
        <v>3</v>
      </c>
      <c r="I126" t="s">
        <v>439</v>
      </c>
      <c r="J126" t="s">
        <v>440</v>
      </c>
      <c r="K126" t="s">
        <v>441</v>
      </c>
      <c r="L126">
        <v>1348</v>
      </c>
      <c r="N126">
        <v>1009</v>
      </c>
      <c r="O126" t="s">
        <v>95</v>
      </c>
      <c r="P126" t="s">
        <v>95</v>
      </c>
      <c r="Q126">
        <v>1000</v>
      </c>
      <c r="X126">
        <v>6E-05</v>
      </c>
      <c r="Y126">
        <v>55960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104</v>
      </c>
      <c r="AG126">
        <v>0</v>
      </c>
      <c r="AH126">
        <v>2</v>
      </c>
      <c r="AI126">
        <v>11092829</v>
      </c>
      <c r="AJ126">
        <v>126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ROW(Source!A37)</f>
        <v>37</v>
      </c>
      <c r="B127">
        <v>11092844</v>
      </c>
      <c r="C127">
        <v>11092817</v>
      </c>
      <c r="D127">
        <v>1452241</v>
      </c>
      <c r="E127">
        <v>1</v>
      </c>
      <c r="F127">
        <v>1</v>
      </c>
      <c r="G127">
        <v>1</v>
      </c>
      <c r="H127">
        <v>3</v>
      </c>
      <c r="I127" t="s">
        <v>442</v>
      </c>
      <c r="J127" t="s">
        <v>443</v>
      </c>
      <c r="K127" t="s">
        <v>444</v>
      </c>
      <c r="L127">
        <v>1348</v>
      </c>
      <c r="N127">
        <v>1009</v>
      </c>
      <c r="O127" t="s">
        <v>95</v>
      </c>
      <c r="P127" t="s">
        <v>95</v>
      </c>
      <c r="Q127">
        <v>1000</v>
      </c>
      <c r="X127">
        <v>3E-05</v>
      </c>
      <c r="Y127">
        <v>71640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F127" t="s">
        <v>104</v>
      </c>
      <c r="AG127">
        <v>0</v>
      </c>
      <c r="AH127">
        <v>2</v>
      </c>
      <c r="AI127">
        <v>11092830</v>
      </c>
      <c r="AJ127">
        <v>127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ROW(Source!A37)</f>
        <v>37</v>
      </c>
      <c r="B128">
        <v>11092845</v>
      </c>
      <c r="C128">
        <v>11092817</v>
      </c>
      <c r="D128">
        <v>1458622</v>
      </c>
      <c r="E128">
        <v>1</v>
      </c>
      <c r="F128">
        <v>1</v>
      </c>
      <c r="G128">
        <v>1</v>
      </c>
      <c r="H128">
        <v>3</v>
      </c>
      <c r="I128" t="s">
        <v>445</v>
      </c>
      <c r="J128" t="s">
        <v>446</v>
      </c>
      <c r="K128" t="s">
        <v>447</v>
      </c>
      <c r="L128">
        <v>1339</v>
      </c>
      <c r="N128">
        <v>1007</v>
      </c>
      <c r="O128" t="s">
        <v>211</v>
      </c>
      <c r="P128" t="s">
        <v>211</v>
      </c>
      <c r="Q128">
        <v>1</v>
      </c>
      <c r="X128">
        <v>0.31</v>
      </c>
      <c r="Y128">
        <v>22.5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F128" t="s">
        <v>104</v>
      </c>
      <c r="AG128">
        <v>0</v>
      </c>
      <c r="AH128">
        <v>2</v>
      </c>
      <c r="AI128">
        <v>11092831</v>
      </c>
      <c r="AJ128">
        <v>128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ROW(Source!A38)</f>
        <v>38</v>
      </c>
      <c r="B129">
        <v>11092853</v>
      </c>
      <c r="C129">
        <v>11092846</v>
      </c>
      <c r="D129">
        <v>121645</v>
      </c>
      <c r="E129">
        <v>1</v>
      </c>
      <c r="F129">
        <v>1</v>
      </c>
      <c r="G129">
        <v>1</v>
      </c>
      <c r="H129">
        <v>1</v>
      </c>
      <c r="I129" t="s">
        <v>295</v>
      </c>
      <c r="K129" t="s">
        <v>296</v>
      </c>
      <c r="L129">
        <v>1369</v>
      </c>
      <c r="N129">
        <v>1013</v>
      </c>
      <c r="O129" t="s">
        <v>193</v>
      </c>
      <c r="P129" t="s">
        <v>193</v>
      </c>
      <c r="Q129">
        <v>1</v>
      </c>
      <c r="X129">
        <v>0.69</v>
      </c>
      <c r="Y129">
        <v>0</v>
      </c>
      <c r="Z129">
        <v>0</v>
      </c>
      <c r="AA129">
        <v>0</v>
      </c>
      <c r="AB129">
        <v>9.02</v>
      </c>
      <c r="AC129">
        <v>0</v>
      </c>
      <c r="AD129">
        <v>1</v>
      </c>
      <c r="AE129">
        <v>1</v>
      </c>
      <c r="AF129" t="s">
        <v>106</v>
      </c>
      <c r="AG129">
        <v>0.5554499999999999</v>
      </c>
      <c r="AH129">
        <v>2</v>
      </c>
      <c r="AI129">
        <v>11092847</v>
      </c>
      <c r="AJ129">
        <v>129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ROW(Source!A38)</f>
        <v>38</v>
      </c>
      <c r="B130">
        <v>11092854</v>
      </c>
      <c r="C130">
        <v>11092846</v>
      </c>
      <c r="D130">
        <v>121548</v>
      </c>
      <c r="E130">
        <v>1</v>
      </c>
      <c r="F130">
        <v>1</v>
      </c>
      <c r="G130">
        <v>1</v>
      </c>
      <c r="H130">
        <v>1</v>
      </c>
      <c r="I130" t="s">
        <v>27</v>
      </c>
      <c r="K130" t="s">
        <v>194</v>
      </c>
      <c r="L130">
        <v>608254</v>
      </c>
      <c r="N130">
        <v>1013</v>
      </c>
      <c r="O130" t="s">
        <v>195</v>
      </c>
      <c r="P130" t="s">
        <v>195</v>
      </c>
      <c r="Q130">
        <v>1</v>
      </c>
      <c r="X130">
        <v>0.036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2</v>
      </c>
      <c r="AF130" t="s">
        <v>105</v>
      </c>
      <c r="AG130">
        <v>0.0315</v>
      </c>
      <c r="AH130">
        <v>2</v>
      </c>
      <c r="AI130">
        <v>11092848</v>
      </c>
      <c r="AJ130">
        <v>130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ROW(Source!A38)</f>
        <v>38</v>
      </c>
      <c r="B131">
        <v>11092855</v>
      </c>
      <c r="C131">
        <v>11092846</v>
      </c>
      <c r="D131">
        <v>1466783</v>
      </c>
      <c r="E131">
        <v>1</v>
      </c>
      <c r="F131">
        <v>1</v>
      </c>
      <c r="G131">
        <v>1</v>
      </c>
      <c r="H131">
        <v>2</v>
      </c>
      <c r="I131" t="s">
        <v>392</v>
      </c>
      <c r="J131" t="s">
        <v>221</v>
      </c>
      <c r="K131" t="s">
        <v>393</v>
      </c>
      <c r="L131">
        <v>1480</v>
      </c>
      <c r="N131">
        <v>1013</v>
      </c>
      <c r="O131" t="s">
        <v>203</v>
      </c>
      <c r="P131" t="s">
        <v>204</v>
      </c>
      <c r="Q131">
        <v>1</v>
      </c>
      <c r="X131">
        <v>0.018</v>
      </c>
      <c r="Y131">
        <v>0</v>
      </c>
      <c r="Z131">
        <v>134.65</v>
      </c>
      <c r="AA131">
        <v>13.5</v>
      </c>
      <c r="AB131">
        <v>0</v>
      </c>
      <c r="AC131">
        <v>0</v>
      </c>
      <c r="AD131">
        <v>1</v>
      </c>
      <c r="AE131">
        <v>0</v>
      </c>
      <c r="AF131" t="s">
        <v>105</v>
      </c>
      <c r="AG131">
        <v>0.01575</v>
      </c>
      <c r="AH131">
        <v>2</v>
      </c>
      <c r="AI131">
        <v>11092849</v>
      </c>
      <c r="AJ131">
        <v>131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ROW(Source!A38)</f>
        <v>38</v>
      </c>
      <c r="B132">
        <v>11092856</v>
      </c>
      <c r="C132">
        <v>11092846</v>
      </c>
      <c r="D132">
        <v>1467086</v>
      </c>
      <c r="E132">
        <v>1</v>
      </c>
      <c r="F132">
        <v>1</v>
      </c>
      <c r="G132">
        <v>1</v>
      </c>
      <c r="H132">
        <v>2</v>
      </c>
      <c r="I132" t="s">
        <v>448</v>
      </c>
      <c r="J132" t="s">
        <v>197</v>
      </c>
      <c r="K132" t="s">
        <v>449</v>
      </c>
      <c r="L132">
        <v>1368</v>
      </c>
      <c r="N132">
        <v>1011</v>
      </c>
      <c r="O132" t="s">
        <v>199</v>
      </c>
      <c r="P132" t="s">
        <v>199</v>
      </c>
      <c r="Q132">
        <v>1</v>
      </c>
      <c r="X132">
        <v>0.008</v>
      </c>
      <c r="Y132">
        <v>0</v>
      </c>
      <c r="Z132">
        <v>131.44</v>
      </c>
      <c r="AA132">
        <v>11.6</v>
      </c>
      <c r="AB132">
        <v>0</v>
      </c>
      <c r="AC132">
        <v>0</v>
      </c>
      <c r="AD132">
        <v>1</v>
      </c>
      <c r="AE132">
        <v>0</v>
      </c>
      <c r="AF132" t="s">
        <v>105</v>
      </c>
      <c r="AG132">
        <v>0.006999999999999999</v>
      </c>
      <c r="AH132">
        <v>2</v>
      </c>
      <c r="AI132">
        <v>11092850</v>
      </c>
      <c r="AJ132">
        <v>132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ROW(Source!A38)</f>
        <v>38</v>
      </c>
      <c r="B133">
        <v>11092857</v>
      </c>
      <c r="C133">
        <v>11092846</v>
      </c>
      <c r="D133">
        <v>1471982</v>
      </c>
      <c r="E133">
        <v>1</v>
      </c>
      <c r="F133">
        <v>1</v>
      </c>
      <c r="G133">
        <v>1</v>
      </c>
      <c r="H133">
        <v>2</v>
      </c>
      <c r="I133" t="s">
        <v>394</v>
      </c>
      <c r="J133" t="s">
        <v>395</v>
      </c>
      <c r="K133" t="s">
        <v>396</v>
      </c>
      <c r="L133">
        <v>1480</v>
      </c>
      <c r="N133">
        <v>1013</v>
      </c>
      <c r="O133" t="s">
        <v>203</v>
      </c>
      <c r="P133" t="s">
        <v>204</v>
      </c>
      <c r="Q133">
        <v>1</v>
      </c>
      <c r="X133">
        <v>0.018</v>
      </c>
      <c r="Y133">
        <v>0</v>
      </c>
      <c r="Z133">
        <v>107.3</v>
      </c>
      <c r="AA133">
        <v>0</v>
      </c>
      <c r="AB133">
        <v>0</v>
      </c>
      <c r="AC133">
        <v>0</v>
      </c>
      <c r="AD133">
        <v>1</v>
      </c>
      <c r="AE133">
        <v>0</v>
      </c>
      <c r="AF133" t="s">
        <v>105</v>
      </c>
      <c r="AG133">
        <v>0.01575</v>
      </c>
      <c r="AH133">
        <v>2</v>
      </c>
      <c r="AI133">
        <v>11092851</v>
      </c>
      <c r="AJ133">
        <v>133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ROW(Source!A38)</f>
        <v>38</v>
      </c>
      <c r="B134">
        <v>11092858</v>
      </c>
      <c r="C134">
        <v>11092846</v>
      </c>
      <c r="D134">
        <v>1404489</v>
      </c>
      <c r="E134">
        <v>1</v>
      </c>
      <c r="F134">
        <v>1</v>
      </c>
      <c r="G134">
        <v>1</v>
      </c>
      <c r="H134">
        <v>3</v>
      </c>
      <c r="I134" t="s">
        <v>403</v>
      </c>
      <c r="J134" t="s">
        <v>404</v>
      </c>
      <c r="K134" t="s">
        <v>405</v>
      </c>
      <c r="L134">
        <v>1346</v>
      </c>
      <c r="N134">
        <v>1009</v>
      </c>
      <c r="O134" t="s">
        <v>245</v>
      </c>
      <c r="P134" t="s">
        <v>245</v>
      </c>
      <c r="Q134">
        <v>1</v>
      </c>
      <c r="X134">
        <v>0.25</v>
      </c>
      <c r="Y134">
        <v>9.04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104</v>
      </c>
      <c r="AG134">
        <v>0</v>
      </c>
      <c r="AH134">
        <v>2</v>
      </c>
      <c r="AI134">
        <v>11092852</v>
      </c>
      <c r="AJ134">
        <v>134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ROW(Source!A39)</f>
        <v>39</v>
      </c>
      <c r="B135">
        <v>11092867</v>
      </c>
      <c r="C135">
        <v>11092859</v>
      </c>
      <c r="D135">
        <v>121645</v>
      </c>
      <c r="E135">
        <v>1</v>
      </c>
      <c r="F135">
        <v>1</v>
      </c>
      <c r="G135">
        <v>1</v>
      </c>
      <c r="H135">
        <v>1</v>
      </c>
      <c r="I135" t="s">
        <v>295</v>
      </c>
      <c r="K135" t="s">
        <v>296</v>
      </c>
      <c r="L135">
        <v>1369</v>
      </c>
      <c r="N135">
        <v>1013</v>
      </c>
      <c r="O135" t="s">
        <v>193</v>
      </c>
      <c r="P135" t="s">
        <v>193</v>
      </c>
      <c r="Q135">
        <v>1</v>
      </c>
      <c r="X135">
        <v>20.2</v>
      </c>
      <c r="Y135">
        <v>0</v>
      </c>
      <c r="Z135">
        <v>0</v>
      </c>
      <c r="AA135">
        <v>0</v>
      </c>
      <c r="AB135">
        <v>9.02</v>
      </c>
      <c r="AC135">
        <v>0</v>
      </c>
      <c r="AD135">
        <v>1</v>
      </c>
      <c r="AE135">
        <v>1</v>
      </c>
      <c r="AF135" t="s">
        <v>118</v>
      </c>
      <c r="AG135">
        <v>29.087999999999997</v>
      </c>
      <c r="AH135">
        <v>2</v>
      </c>
      <c r="AI135">
        <v>11092860</v>
      </c>
      <c r="AJ135">
        <v>135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ROW(Source!A39)</f>
        <v>39</v>
      </c>
      <c r="B136">
        <v>11092868</v>
      </c>
      <c r="C136">
        <v>11092859</v>
      </c>
      <c r="D136">
        <v>121548</v>
      </c>
      <c r="E136">
        <v>1</v>
      </c>
      <c r="F136">
        <v>1</v>
      </c>
      <c r="G136">
        <v>1</v>
      </c>
      <c r="H136">
        <v>1</v>
      </c>
      <c r="I136" t="s">
        <v>27</v>
      </c>
      <c r="K136" t="s">
        <v>194</v>
      </c>
      <c r="L136">
        <v>608254</v>
      </c>
      <c r="N136">
        <v>1013</v>
      </c>
      <c r="O136" t="s">
        <v>195</v>
      </c>
      <c r="P136" t="s">
        <v>195</v>
      </c>
      <c r="Q136">
        <v>1</v>
      </c>
      <c r="X136">
        <v>1.52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2</v>
      </c>
      <c r="AF136" t="s">
        <v>118</v>
      </c>
      <c r="AG136">
        <v>2.1887999999999996</v>
      </c>
      <c r="AH136">
        <v>2</v>
      </c>
      <c r="AI136">
        <v>11092861</v>
      </c>
      <c r="AJ136">
        <v>136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ROW(Source!A39)</f>
        <v>39</v>
      </c>
      <c r="B137">
        <v>11092869</v>
      </c>
      <c r="C137">
        <v>11092859</v>
      </c>
      <c r="D137">
        <v>1466783</v>
      </c>
      <c r="E137">
        <v>1</v>
      </c>
      <c r="F137">
        <v>1</v>
      </c>
      <c r="G137">
        <v>1</v>
      </c>
      <c r="H137">
        <v>2</v>
      </c>
      <c r="I137" t="s">
        <v>392</v>
      </c>
      <c r="J137" t="s">
        <v>221</v>
      </c>
      <c r="K137" t="s">
        <v>393</v>
      </c>
      <c r="L137">
        <v>1480</v>
      </c>
      <c r="N137">
        <v>1013</v>
      </c>
      <c r="O137" t="s">
        <v>203</v>
      </c>
      <c r="P137" t="s">
        <v>204</v>
      </c>
      <c r="Q137">
        <v>1</v>
      </c>
      <c r="X137">
        <v>0.76</v>
      </c>
      <c r="Y137">
        <v>0</v>
      </c>
      <c r="Z137">
        <v>134.65</v>
      </c>
      <c r="AA137">
        <v>13.5</v>
      </c>
      <c r="AB137">
        <v>0</v>
      </c>
      <c r="AC137">
        <v>0</v>
      </c>
      <c r="AD137">
        <v>1</v>
      </c>
      <c r="AE137">
        <v>0</v>
      </c>
      <c r="AF137" t="s">
        <v>118</v>
      </c>
      <c r="AG137">
        <v>1.0943999999999998</v>
      </c>
      <c r="AH137">
        <v>2</v>
      </c>
      <c r="AI137">
        <v>11092862</v>
      </c>
      <c r="AJ137">
        <v>137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ROW(Source!A39)</f>
        <v>39</v>
      </c>
      <c r="B138">
        <v>11092870</v>
      </c>
      <c r="C138">
        <v>11092859</v>
      </c>
      <c r="D138">
        <v>1471982</v>
      </c>
      <c r="E138">
        <v>1</v>
      </c>
      <c r="F138">
        <v>1</v>
      </c>
      <c r="G138">
        <v>1</v>
      </c>
      <c r="H138">
        <v>2</v>
      </c>
      <c r="I138" t="s">
        <v>394</v>
      </c>
      <c r="J138" t="s">
        <v>395</v>
      </c>
      <c r="K138" t="s">
        <v>396</v>
      </c>
      <c r="L138">
        <v>1480</v>
      </c>
      <c r="N138">
        <v>1013</v>
      </c>
      <c r="O138" t="s">
        <v>203</v>
      </c>
      <c r="P138" t="s">
        <v>204</v>
      </c>
      <c r="Q138">
        <v>1</v>
      </c>
      <c r="X138">
        <v>0.76</v>
      </c>
      <c r="Y138">
        <v>0</v>
      </c>
      <c r="Z138">
        <v>107.3</v>
      </c>
      <c r="AA138">
        <v>0</v>
      </c>
      <c r="AB138">
        <v>0</v>
      </c>
      <c r="AC138">
        <v>0</v>
      </c>
      <c r="AD138">
        <v>1</v>
      </c>
      <c r="AE138">
        <v>0</v>
      </c>
      <c r="AF138" t="s">
        <v>118</v>
      </c>
      <c r="AG138">
        <v>1.0943999999999998</v>
      </c>
      <c r="AH138">
        <v>2</v>
      </c>
      <c r="AI138">
        <v>11092863</v>
      </c>
      <c r="AJ138">
        <v>138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ROW(Source!A39)</f>
        <v>39</v>
      </c>
      <c r="B139">
        <v>11092871</v>
      </c>
      <c r="C139">
        <v>11092859</v>
      </c>
      <c r="D139">
        <v>1404070</v>
      </c>
      <c r="E139">
        <v>1</v>
      </c>
      <c r="F139">
        <v>1</v>
      </c>
      <c r="G139">
        <v>1</v>
      </c>
      <c r="H139">
        <v>3</v>
      </c>
      <c r="I139" t="s">
        <v>450</v>
      </c>
      <c r="J139" t="s">
        <v>451</v>
      </c>
      <c r="K139" t="s">
        <v>452</v>
      </c>
      <c r="L139">
        <v>1348</v>
      </c>
      <c r="N139">
        <v>1009</v>
      </c>
      <c r="O139" t="s">
        <v>95</v>
      </c>
      <c r="P139" t="s">
        <v>95</v>
      </c>
      <c r="Q139">
        <v>1000</v>
      </c>
      <c r="X139">
        <v>0.001</v>
      </c>
      <c r="Y139">
        <v>5000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F139" t="s">
        <v>104</v>
      </c>
      <c r="AG139">
        <v>0</v>
      </c>
      <c r="AH139">
        <v>2</v>
      </c>
      <c r="AI139">
        <v>11092864</v>
      </c>
      <c r="AJ139">
        <v>139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ROW(Source!A39)</f>
        <v>39</v>
      </c>
      <c r="B140">
        <v>11092872</v>
      </c>
      <c r="C140">
        <v>11092859</v>
      </c>
      <c r="D140">
        <v>1404489</v>
      </c>
      <c r="E140">
        <v>1</v>
      </c>
      <c r="F140">
        <v>1</v>
      </c>
      <c r="G140">
        <v>1</v>
      </c>
      <c r="H140">
        <v>3</v>
      </c>
      <c r="I140" t="s">
        <v>403</v>
      </c>
      <c r="J140" t="s">
        <v>404</v>
      </c>
      <c r="K140" t="s">
        <v>405</v>
      </c>
      <c r="L140">
        <v>1346</v>
      </c>
      <c r="N140">
        <v>1009</v>
      </c>
      <c r="O140" t="s">
        <v>245</v>
      </c>
      <c r="P140" t="s">
        <v>245</v>
      </c>
      <c r="Q140">
        <v>1</v>
      </c>
      <c r="X140">
        <v>0.42</v>
      </c>
      <c r="Y140">
        <v>9.04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104</v>
      </c>
      <c r="AG140">
        <v>0</v>
      </c>
      <c r="AH140">
        <v>2</v>
      </c>
      <c r="AI140">
        <v>11092865</v>
      </c>
      <c r="AJ140">
        <v>140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ROW(Source!A39)</f>
        <v>39</v>
      </c>
      <c r="B141">
        <v>11092873</v>
      </c>
      <c r="C141">
        <v>11092859</v>
      </c>
      <c r="D141">
        <v>1405803</v>
      </c>
      <c r="E141">
        <v>1</v>
      </c>
      <c r="F141">
        <v>1</v>
      </c>
      <c r="G141">
        <v>1</v>
      </c>
      <c r="H141">
        <v>3</v>
      </c>
      <c r="I141" t="s">
        <v>430</v>
      </c>
      <c r="J141" t="s">
        <v>431</v>
      </c>
      <c r="K141" t="s">
        <v>432</v>
      </c>
      <c r="L141">
        <v>1346</v>
      </c>
      <c r="N141">
        <v>1009</v>
      </c>
      <c r="O141" t="s">
        <v>245</v>
      </c>
      <c r="P141" t="s">
        <v>245</v>
      </c>
      <c r="Q141">
        <v>1</v>
      </c>
      <c r="X141">
        <v>0.3</v>
      </c>
      <c r="Y141">
        <v>28.6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F141" t="s">
        <v>104</v>
      </c>
      <c r="AG141">
        <v>0</v>
      </c>
      <c r="AH141">
        <v>2</v>
      </c>
      <c r="AI141">
        <v>11092866</v>
      </c>
      <c r="AJ141">
        <v>141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ROW(Source!A40)</f>
        <v>40</v>
      </c>
      <c r="B142">
        <v>11092881</v>
      </c>
      <c r="C142">
        <v>11092874</v>
      </c>
      <c r="D142">
        <v>121645</v>
      </c>
      <c r="E142">
        <v>1</v>
      </c>
      <c r="F142">
        <v>1</v>
      </c>
      <c r="G142">
        <v>1</v>
      </c>
      <c r="H142">
        <v>1</v>
      </c>
      <c r="I142" t="s">
        <v>295</v>
      </c>
      <c r="K142" t="s">
        <v>296</v>
      </c>
      <c r="L142">
        <v>1369</v>
      </c>
      <c r="N142">
        <v>1013</v>
      </c>
      <c r="O142" t="s">
        <v>193</v>
      </c>
      <c r="P142" t="s">
        <v>193</v>
      </c>
      <c r="Q142">
        <v>1</v>
      </c>
      <c r="X142">
        <v>13.9</v>
      </c>
      <c r="Y142">
        <v>0</v>
      </c>
      <c r="Z142">
        <v>0</v>
      </c>
      <c r="AA142">
        <v>0</v>
      </c>
      <c r="AB142">
        <v>9.02</v>
      </c>
      <c r="AC142">
        <v>0</v>
      </c>
      <c r="AD142">
        <v>1</v>
      </c>
      <c r="AE142">
        <v>1</v>
      </c>
      <c r="AF142" t="s">
        <v>128</v>
      </c>
      <c r="AG142">
        <v>19.182</v>
      </c>
      <c r="AH142">
        <v>2</v>
      </c>
      <c r="AI142">
        <v>11092875</v>
      </c>
      <c r="AJ142">
        <v>142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ROW(Source!A40)</f>
        <v>40</v>
      </c>
      <c r="B143">
        <v>11092882</v>
      </c>
      <c r="C143">
        <v>11092874</v>
      </c>
      <c r="D143">
        <v>121548</v>
      </c>
      <c r="E143">
        <v>1</v>
      </c>
      <c r="F143">
        <v>1</v>
      </c>
      <c r="G143">
        <v>1</v>
      </c>
      <c r="H143">
        <v>1</v>
      </c>
      <c r="I143" t="s">
        <v>27</v>
      </c>
      <c r="K143" t="s">
        <v>194</v>
      </c>
      <c r="L143">
        <v>608254</v>
      </c>
      <c r="N143">
        <v>1013</v>
      </c>
      <c r="O143" t="s">
        <v>195</v>
      </c>
      <c r="P143" t="s">
        <v>195</v>
      </c>
      <c r="Q143">
        <v>1</v>
      </c>
      <c r="X143">
        <v>1.37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127</v>
      </c>
      <c r="AG143">
        <v>2.055</v>
      </c>
      <c r="AH143">
        <v>2</v>
      </c>
      <c r="AI143">
        <v>11092876</v>
      </c>
      <c r="AJ143">
        <v>143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>
        <f>ROW(Source!A40)</f>
        <v>40</v>
      </c>
      <c r="B144">
        <v>11092883</v>
      </c>
      <c r="C144">
        <v>11092874</v>
      </c>
      <c r="D144">
        <v>1466722</v>
      </c>
      <c r="E144">
        <v>1</v>
      </c>
      <c r="F144">
        <v>1</v>
      </c>
      <c r="G144">
        <v>1</v>
      </c>
      <c r="H144">
        <v>2</v>
      </c>
      <c r="I144" t="s">
        <v>453</v>
      </c>
      <c r="J144" t="s">
        <v>454</v>
      </c>
      <c r="K144" t="s">
        <v>455</v>
      </c>
      <c r="L144">
        <v>1368</v>
      </c>
      <c r="N144">
        <v>1011</v>
      </c>
      <c r="O144" t="s">
        <v>199</v>
      </c>
      <c r="P144" t="s">
        <v>199</v>
      </c>
      <c r="Q144">
        <v>1</v>
      </c>
      <c r="X144">
        <v>0.13</v>
      </c>
      <c r="Y144">
        <v>0</v>
      </c>
      <c r="Z144">
        <v>197.01</v>
      </c>
      <c r="AA144">
        <v>14.4</v>
      </c>
      <c r="AB144">
        <v>0</v>
      </c>
      <c r="AC144">
        <v>0</v>
      </c>
      <c r="AD144">
        <v>1</v>
      </c>
      <c r="AE144">
        <v>0</v>
      </c>
      <c r="AF144" t="s">
        <v>127</v>
      </c>
      <c r="AG144">
        <v>0.195</v>
      </c>
      <c r="AH144">
        <v>2</v>
      </c>
      <c r="AI144">
        <v>11092877</v>
      </c>
      <c r="AJ144">
        <v>144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>
        <f>ROW(Source!A40)</f>
        <v>40</v>
      </c>
      <c r="B145">
        <v>11092884</v>
      </c>
      <c r="C145">
        <v>11092874</v>
      </c>
      <c r="D145">
        <v>1466783</v>
      </c>
      <c r="E145">
        <v>1</v>
      </c>
      <c r="F145">
        <v>1</v>
      </c>
      <c r="G145">
        <v>1</v>
      </c>
      <c r="H145">
        <v>2</v>
      </c>
      <c r="I145" t="s">
        <v>392</v>
      </c>
      <c r="J145" t="s">
        <v>221</v>
      </c>
      <c r="K145" t="s">
        <v>393</v>
      </c>
      <c r="L145">
        <v>1480</v>
      </c>
      <c r="N145">
        <v>1013</v>
      </c>
      <c r="O145" t="s">
        <v>203</v>
      </c>
      <c r="P145" t="s">
        <v>204</v>
      </c>
      <c r="Q145">
        <v>1</v>
      </c>
      <c r="X145">
        <v>0.62</v>
      </c>
      <c r="Y145">
        <v>0</v>
      </c>
      <c r="Z145">
        <v>134.65</v>
      </c>
      <c r="AA145">
        <v>13.5</v>
      </c>
      <c r="AB145">
        <v>0</v>
      </c>
      <c r="AC145">
        <v>0</v>
      </c>
      <c r="AD145">
        <v>1</v>
      </c>
      <c r="AE145">
        <v>0</v>
      </c>
      <c r="AF145" t="s">
        <v>127</v>
      </c>
      <c r="AG145">
        <v>0.9299999999999999</v>
      </c>
      <c r="AH145">
        <v>2</v>
      </c>
      <c r="AI145">
        <v>11092878</v>
      </c>
      <c r="AJ145">
        <v>145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>
        <f>ROW(Source!A40)</f>
        <v>40</v>
      </c>
      <c r="B146">
        <v>11092885</v>
      </c>
      <c r="C146">
        <v>11092874</v>
      </c>
      <c r="D146">
        <v>1471982</v>
      </c>
      <c r="E146">
        <v>1</v>
      </c>
      <c r="F146">
        <v>1</v>
      </c>
      <c r="G146">
        <v>1</v>
      </c>
      <c r="H146">
        <v>2</v>
      </c>
      <c r="I146" t="s">
        <v>394</v>
      </c>
      <c r="J146" t="s">
        <v>395</v>
      </c>
      <c r="K146" t="s">
        <v>396</v>
      </c>
      <c r="L146">
        <v>1480</v>
      </c>
      <c r="N146">
        <v>1013</v>
      </c>
      <c r="O146" t="s">
        <v>203</v>
      </c>
      <c r="P146" t="s">
        <v>204</v>
      </c>
      <c r="Q146">
        <v>1</v>
      </c>
      <c r="X146">
        <v>0.62</v>
      </c>
      <c r="Y146">
        <v>0</v>
      </c>
      <c r="Z146">
        <v>107.3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127</v>
      </c>
      <c r="AG146">
        <v>0.9299999999999999</v>
      </c>
      <c r="AH146">
        <v>2</v>
      </c>
      <c r="AI146">
        <v>11092879</v>
      </c>
      <c r="AJ146">
        <v>146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>
        <f>ROW(Source!A40)</f>
        <v>40</v>
      </c>
      <c r="B147">
        <v>11092886</v>
      </c>
      <c r="C147">
        <v>11092874</v>
      </c>
      <c r="D147">
        <v>1404489</v>
      </c>
      <c r="E147">
        <v>1</v>
      </c>
      <c r="F147">
        <v>1</v>
      </c>
      <c r="G147">
        <v>1</v>
      </c>
      <c r="H147">
        <v>3</v>
      </c>
      <c r="I147" t="s">
        <v>403</v>
      </c>
      <c r="J147" t="s">
        <v>404</v>
      </c>
      <c r="K147" t="s">
        <v>405</v>
      </c>
      <c r="L147">
        <v>1346</v>
      </c>
      <c r="N147">
        <v>1009</v>
      </c>
      <c r="O147" t="s">
        <v>245</v>
      </c>
      <c r="P147" t="s">
        <v>245</v>
      </c>
      <c r="Q147">
        <v>1</v>
      </c>
      <c r="X147">
        <v>0.33</v>
      </c>
      <c r="Y147">
        <v>9.04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0</v>
      </c>
      <c r="AG147">
        <v>0.33</v>
      </c>
      <c r="AH147">
        <v>2</v>
      </c>
      <c r="AI147">
        <v>11092880</v>
      </c>
      <c r="AJ147">
        <v>147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>
        <f>ROW(Source!A41)</f>
        <v>41</v>
      </c>
      <c r="B148">
        <v>11092908</v>
      </c>
      <c r="C148">
        <v>11092887</v>
      </c>
      <c r="D148">
        <v>121654</v>
      </c>
      <c r="E148">
        <v>1</v>
      </c>
      <c r="F148">
        <v>1</v>
      </c>
      <c r="G148">
        <v>1</v>
      </c>
      <c r="H148">
        <v>1</v>
      </c>
      <c r="I148" t="s">
        <v>456</v>
      </c>
      <c r="K148" t="s">
        <v>457</v>
      </c>
      <c r="L148">
        <v>1369</v>
      </c>
      <c r="N148">
        <v>1013</v>
      </c>
      <c r="O148" t="s">
        <v>193</v>
      </c>
      <c r="P148" t="s">
        <v>193</v>
      </c>
      <c r="Q148">
        <v>1</v>
      </c>
      <c r="X148">
        <v>6.39</v>
      </c>
      <c r="Y148">
        <v>0</v>
      </c>
      <c r="Z148">
        <v>0</v>
      </c>
      <c r="AA148">
        <v>0</v>
      </c>
      <c r="AB148">
        <v>9.43</v>
      </c>
      <c r="AC148">
        <v>0</v>
      </c>
      <c r="AD148">
        <v>1</v>
      </c>
      <c r="AE148">
        <v>1</v>
      </c>
      <c r="AF148" t="s">
        <v>128</v>
      </c>
      <c r="AG148">
        <v>8.818199999999997</v>
      </c>
      <c r="AH148">
        <v>2</v>
      </c>
      <c r="AI148">
        <v>11092888</v>
      </c>
      <c r="AJ148">
        <v>148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>
        <f>ROW(Source!A41)</f>
        <v>41</v>
      </c>
      <c r="B149">
        <v>11092909</v>
      </c>
      <c r="C149">
        <v>11092887</v>
      </c>
      <c r="D149">
        <v>121548</v>
      </c>
      <c r="E149">
        <v>1</v>
      </c>
      <c r="F149">
        <v>1</v>
      </c>
      <c r="G149">
        <v>1</v>
      </c>
      <c r="H149">
        <v>1</v>
      </c>
      <c r="I149" t="s">
        <v>27</v>
      </c>
      <c r="K149" t="s">
        <v>194</v>
      </c>
      <c r="L149">
        <v>608254</v>
      </c>
      <c r="N149">
        <v>1013</v>
      </c>
      <c r="O149" t="s">
        <v>195</v>
      </c>
      <c r="P149" t="s">
        <v>195</v>
      </c>
      <c r="Q149">
        <v>1</v>
      </c>
      <c r="X149">
        <v>0.038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2</v>
      </c>
      <c r="AF149" t="s">
        <v>127</v>
      </c>
      <c r="AG149">
        <v>0.056999999999999995</v>
      </c>
      <c r="AH149">
        <v>2</v>
      </c>
      <c r="AI149">
        <v>11092889</v>
      </c>
      <c r="AJ149">
        <v>149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>
        <f>ROW(Source!A41)</f>
        <v>41</v>
      </c>
      <c r="B150">
        <v>11092910</v>
      </c>
      <c r="C150">
        <v>11092887</v>
      </c>
      <c r="D150">
        <v>1466783</v>
      </c>
      <c r="E150">
        <v>1</v>
      </c>
      <c r="F150">
        <v>1</v>
      </c>
      <c r="G150">
        <v>1</v>
      </c>
      <c r="H150">
        <v>2</v>
      </c>
      <c r="I150" t="s">
        <v>392</v>
      </c>
      <c r="J150" t="s">
        <v>221</v>
      </c>
      <c r="K150" t="s">
        <v>393</v>
      </c>
      <c r="L150">
        <v>1480</v>
      </c>
      <c r="N150">
        <v>1013</v>
      </c>
      <c r="O150" t="s">
        <v>203</v>
      </c>
      <c r="P150" t="s">
        <v>204</v>
      </c>
      <c r="Q150">
        <v>1</v>
      </c>
      <c r="X150">
        <v>0.019</v>
      </c>
      <c r="Y150">
        <v>0</v>
      </c>
      <c r="Z150">
        <v>134.65</v>
      </c>
      <c r="AA150">
        <v>13.5</v>
      </c>
      <c r="AB150">
        <v>0</v>
      </c>
      <c r="AC150">
        <v>0</v>
      </c>
      <c r="AD150">
        <v>1</v>
      </c>
      <c r="AE150">
        <v>0</v>
      </c>
      <c r="AF150" t="s">
        <v>127</v>
      </c>
      <c r="AG150">
        <v>0.028499999999999998</v>
      </c>
      <c r="AH150">
        <v>2</v>
      </c>
      <c r="AI150">
        <v>11092890</v>
      </c>
      <c r="AJ150">
        <v>150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>
        <f>ROW(Source!A41)</f>
        <v>41</v>
      </c>
      <c r="B151">
        <v>11092911</v>
      </c>
      <c r="C151">
        <v>11092887</v>
      </c>
      <c r="D151">
        <v>1467385</v>
      </c>
      <c r="E151">
        <v>1</v>
      </c>
      <c r="F151">
        <v>1</v>
      </c>
      <c r="G151">
        <v>1</v>
      </c>
      <c r="H151">
        <v>2</v>
      </c>
      <c r="I151" t="s">
        <v>406</v>
      </c>
      <c r="J151" t="s">
        <v>407</v>
      </c>
      <c r="K151" t="s">
        <v>408</v>
      </c>
      <c r="L151">
        <v>1480</v>
      </c>
      <c r="N151">
        <v>1013</v>
      </c>
      <c r="O151" t="s">
        <v>203</v>
      </c>
      <c r="P151" t="s">
        <v>204</v>
      </c>
      <c r="Q151">
        <v>1</v>
      </c>
      <c r="X151">
        <v>0.015</v>
      </c>
      <c r="Y151">
        <v>0</v>
      </c>
      <c r="Z151">
        <v>8.1</v>
      </c>
      <c r="AA151">
        <v>0</v>
      </c>
      <c r="AB151">
        <v>0</v>
      </c>
      <c r="AC151">
        <v>0</v>
      </c>
      <c r="AD151">
        <v>1</v>
      </c>
      <c r="AE151">
        <v>0</v>
      </c>
      <c r="AF151" t="s">
        <v>127</v>
      </c>
      <c r="AG151">
        <v>0.0225</v>
      </c>
      <c r="AH151">
        <v>2</v>
      </c>
      <c r="AI151">
        <v>11092891</v>
      </c>
      <c r="AJ151">
        <v>151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>
        <f>ROW(Source!A41)</f>
        <v>41</v>
      </c>
      <c r="B152">
        <v>11092912</v>
      </c>
      <c r="C152">
        <v>11092887</v>
      </c>
      <c r="D152">
        <v>1471034</v>
      </c>
      <c r="E152">
        <v>1</v>
      </c>
      <c r="F152">
        <v>1</v>
      </c>
      <c r="G152">
        <v>1</v>
      </c>
      <c r="H152">
        <v>2</v>
      </c>
      <c r="I152" t="s">
        <v>458</v>
      </c>
      <c r="J152" t="s">
        <v>380</v>
      </c>
      <c r="K152" t="s">
        <v>459</v>
      </c>
      <c r="L152">
        <v>1480</v>
      </c>
      <c r="N152">
        <v>1013</v>
      </c>
      <c r="O152" t="s">
        <v>203</v>
      </c>
      <c r="P152" t="s">
        <v>204</v>
      </c>
      <c r="Q152">
        <v>1</v>
      </c>
      <c r="X152">
        <v>0.25</v>
      </c>
      <c r="Y152">
        <v>0</v>
      </c>
      <c r="Z152">
        <v>1.95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127</v>
      </c>
      <c r="AG152">
        <v>0.375</v>
      </c>
      <c r="AH152">
        <v>2</v>
      </c>
      <c r="AI152">
        <v>11092892</v>
      </c>
      <c r="AJ152">
        <v>152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t="12.75">
      <c r="A153">
        <f>ROW(Source!A41)</f>
        <v>41</v>
      </c>
      <c r="B153">
        <v>11092913</v>
      </c>
      <c r="C153">
        <v>11092887</v>
      </c>
      <c r="D153">
        <v>1471455</v>
      </c>
      <c r="E153">
        <v>1</v>
      </c>
      <c r="F153">
        <v>1</v>
      </c>
      <c r="G153">
        <v>1</v>
      </c>
      <c r="H153">
        <v>2</v>
      </c>
      <c r="I153" t="s">
        <v>460</v>
      </c>
      <c r="J153" t="s">
        <v>428</v>
      </c>
      <c r="K153" t="s">
        <v>461</v>
      </c>
      <c r="L153">
        <v>1368</v>
      </c>
      <c r="N153">
        <v>1011</v>
      </c>
      <c r="O153" t="s">
        <v>199</v>
      </c>
      <c r="P153" t="s">
        <v>199</v>
      </c>
      <c r="Q153">
        <v>1</v>
      </c>
      <c r="X153">
        <v>0.65</v>
      </c>
      <c r="Y153">
        <v>0</v>
      </c>
      <c r="Z153">
        <v>1.11</v>
      </c>
      <c r="AA153">
        <v>0</v>
      </c>
      <c r="AB153">
        <v>0</v>
      </c>
      <c r="AC153">
        <v>0</v>
      </c>
      <c r="AD153">
        <v>1</v>
      </c>
      <c r="AE153">
        <v>0</v>
      </c>
      <c r="AF153" t="s">
        <v>127</v>
      </c>
      <c r="AG153">
        <v>0.975</v>
      </c>
      <c r="AH153">
        <v>2</v>
      </c>
      <c r="AI153">
        <v>11092893</v>
      </c>
      <c r="AJ153">
        <v>153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t="12.75">
      <c r="A154">
        <f>ROW(Source!A41)</f>
        <v>41</v>
      </c>
      <c r="B154">
        <v>11092914</v>
      </c>
      <c r="C154">
        <v>11092887</v>
      </c>
      <c r="D154">
        <v>1471982</v>
      </c>
      <c r="E154">
        <v>1</v>
      </c>
      <c r="F154">
        <v>1</v>
      </c>
      <c r="G154">
        <v>1</v>
      </c>
      <c r="H154">
        <v>2</v>
      </c>
      <c r="I154" t="s">
        <v>394</v>
      </c>
      <c r="J154" t="s">
        <v>395</v>
      </c>
      <c r="K154" t="s">
        <v>396</v>
      </c>
      <c r="L154">
        <v>1480</v>
      </c>
      <c r="N154">
        <v>1013</v>
      </c>
      <c r="O154" t="s">
        <v>203</v>
      </c>
      <c r="P154" t="s">
        <v>204</v>
      </c>
      <c r="Q154">
        <v>1</v>
      </c>
      <c r="X154">
        <v>0.019</v>
      </c>
      <c r="Y154">
        <v>0</v>
      </c>
      <c r="Z154">
        <v>107.3</v>
      </c>
      <c r="AA154">
        <v>0</v>
      </c>
      <c r="AB154">
        <v>0</v>
      </c>
      <c r="AC154">
        <v>0</v>
      </c>
      <c r="AD154">
        <v>1</v>
      </c>
      <c r="AE154">
        <v>0</v>
      </c>
      <c r="AF154" t="s">
        <v>127</v>
      </c>
      <c r="AG154">
        <v>0.028499999999999998</v>
      </c>
      <c r="AH154">
        <v>2</v>
      </c>
      <c r="AI154">
        <v>11092894</v>
      </c>
      <c r="AJ154">
        <v>154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t="12.75">
      <c r="A155">
        <f>ROW(Source!A41)</f>
        <v>41</v>
      </c>
      <c r="B155">
        <v>11092915</v>
      </c>
      <c r="C155">
        <v>11092887</v>
      </c>
      <c r="D155">
        <v>1404368</v>
      </c>
      <c r="E155">
        <v>1</v>
      </c>
      <c r="F155">
        <v>1</v>
      </c>
      <c r="G155">
        <v>1</v>
      </c>
      <c r="H155">
        <v>3</v>
      </c>
      <c r="I155" t="s">
        <v>412</v>
      </c>
      <c r="J155" t="s">
        <v>413</v>
      </c>
      <c r="K155" t="s">
        <v>414</v>
      </c>
      <c r="L155">
        <v>1346</v>
      </c>
      <c r="N155">
        <v>1009</v>
      </c>
      <c r="O155" t="s">
        <v>245</v>
      </c>
      <c r="P155" t="s">
        <v>245</v>
      </c>
      <c r="Q155">
        <v>1</v>
      </c>
      <c r="X155">
        <v>0.07</v>
      </c>
      <c r="Y155">
        <v>14.3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G155">
        <v>0.07</v>
      </c>
      <c r="AH155">
        <v>2</v>
      </c>
      <c r="AI155">
        <v>11092895</v>
      </c>
      <c r="AJ155">
        <v>155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t="12.75">
      <c r="A156">
        <f>ROW(Source!A41)</f>
        <v>41</v>
      </c>
      <c r="B156">
        <v>11092916</v>
      </c>
      <c r="C156">
        <v>11092887</v>
      </c>
      <c r="D156">
        <v>1404455</v>
      </c>
      <c r="E156">
        <v>1</v>
      </c>
      <c r="F156">
        <v>1</v>
      </c>
      <c r="G156">
        <v>1</v>
      </c>
      <c r="H156">
        <v>3</v>
      </c>
      <c r="I156" t="s">
        <v>462</v>
      </c>
      <c r="J156" t="s">
        <v>463</v>
      </c>
      <c r="K156" t="s">
        <v>464</v>
      </c>
      <c r="L156">
        <v>1346</v>
      </c>
      <c r="N156">
        <v>1009</v>
      </c>
      <c r="O156" t="s">
        <v>245</v>
      </c>
      <c r="P156" t="s">
        <v>245</v>
      </c>
      <c r="Q156">
        <v>1</v>
      </c>
      <c r="X156">
        <v>0.014</v>
      </c>
      <c r="Y156">
        <v>18.9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G156">
        <v>0.014</v>
      </c>
      <c r="AH156">
        <v>2</v>
      </c>
      <c r="AI156">
        <v>11092896</v>
      </c>
      <c r="AJ156">
        <v>156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t="12.75">
      <c r="A157">
        <f>ROW(Source!A41)</f>
        <v>41</v>
      </c>
      <c r="B157">
        <v>11092917</v>
      </c>
      <c r="C157">
        <v>11092887</v>
      </c>
      <c r="D157">
        <v>1404489</v>
      </c>
      <c r="E157">
        <v>1</v>
      </c>
      <c r="F157">
        <v>1</v>
      </c>
      <c r="G157">
        <v>1</v>
      </c>
      <c r="H157">
        <v>3</v>
      </c>
      <c r="I157" t="s">
        <v>403</v>
      </c>
      <c r="J157" t="s">
        <v>404</v>
      </c>
      <c r="K157" t="s">
        <v>405</v>
      </c>
      <c r="L157">
        <v>1346</v>
      </c>
      <c r="N157">
        <v>1009</v>
      </c>
      <c r="O157" t="s">
        <v>245</v>
      </c>
      <c r="P157" t="s">
        <v>245</v>
      </c>
      <c r="Q157">
        <v>1</v>
      </c>
      <c r="X157">
        <v>0.653</v>
      </c>
      <c r="Y157">
        <v>9.04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G157">
        <v>0.653</v>
      </c>
      <c r="AH157">
        <v>2</v>
      </c>
      <c r="AI157">
        <v>11092897</v>
      </c>
      <c r="AJ157">
        <v>157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ht="12.75">
      <c r="A158">
        <f>ROW(Source!A41)</f>
        <v>41</v>
      </c>
      <c r="B158">
        <v>11092918</v>
      </c>
      <c r="C158">
        <v>11092887</v>
      </c>
      <c r="D158">
        <v>1405109</v>
      </c>
      <c r="E158">
        <v>1</v>
      </c>
      <c r="F158">
        <v>1</v>
      </c>
      <c r="G158">
        <v>1</v>
      </c>
      <c r="H158">
        <v>3</v>
      </c>
      <c r="I158" t="s">
        <v>465</v>
      </c>
      <c r="J158" t="s">
        <v>466</v>
      </c>
      <c r="K158" t="s">
        <v>467</v>
      </c>
      <c r="L158">
        <v>1355</v>
      </c>
      <c r="N158">
        <v>1010</v>
      </c>
      <c r="O158" t="s">
        <v>138</v>
      </c>
      <c r="P158" t="s">
        <v>138</v>
      </c>
      <c r="Q158">
        <v>100</v>
      </c>
      <c r="X158">
        <v>0.04</v>
      </c>
      <c r="Y158">
        <v>86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G158">
        <v>0.04</v>
      </c>
      <c r="AH158">
        <v>2</v>
      </c>
      <c r="AI158">
        <v>11092898</v>
      </c>
      <c r="AJ158">
        <v>158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t="12.75">
      <c r="A159">
        <f>ROW(Source!A41)</f>
        <v>41</v>
      </c>
      <c r="B159">
        <v>11092919</v>
      </c>
      <c r="C159">
        <v>11092887</v>
      </c>
      <c r="D159">
        <v>1405744</v>
      </c>
      <c r="E159">
        <v>1</v>
      </c>
      <c r="F159">
        <v>1</v>
      </c>
      <c r="G159">
        <v>1</v>
      </c>
      <c r="H159">
        <v>3</v>
      </c>
      <c r="I159" t="s">
        <v>468</v>
      </c>
      <c r="J159" t="s">
        <v>469</v>
      </c>
      <c r="K159" t="s">
        <v>470</v>
      </c>
      <c r="L159">
        <v>1346</v>
      </c>
      <c r="N159">
        <v>1009</v>
      </c>
      <c r="O159" t="s">
        <v>245</v>
      </c>
      <c r="P159" t="s">
        <v>245</v>
      </c>
      <c r="Q159">
        <v>1</v>
      </c>
      <c r="X159">
        <v>0.053</v>
      </c>
      <c r="Y159">
        <v>37.4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G159">
        <v>0.053</v>
      </c>
      <c r="AH159">
        <v>2</v>
      </c>
      <c r="AI159">
        <v>11092899</v>
      </c>
      <c r="AJ159">
        <v>159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t="12.75">
      <c r="A160">
        <f>ROW(Source!A41)</f>
        <v>41</v>
      </c>
      <c r="B160">
        <v>11092920</v>
      </c>
      <c r="C160">
        <v>11092887</v>
      </c>
      <c r="D160">
        <v>1405803</v>
      </c>
      <c r="E160">
        <v>1</v>
      </c>
      <c r="F160">
        <v>1</v>
      </c>
      <c r="G160">
        <v>1</v>
      </c>
      <c r="H160">
        <v>3</v>
      </c>
      <c r="I160" t="s">
        <v>430</v>
      </c>
      <c r="J160" t="s">
        <v>431</v>
      </c>
      <c r="K160" t="s">
        <v>432</v>
      </c>
      <c r="L160">
        <v>1346</v>
      </c>
      <c r="N160">
        <v>1009</v>
      </c>
      <c r="O160" t="s">
        <v>245</v>
      </c>
      <c r="P160" t="s">
        <v>245</v>
      </c>
      <c r="Q160">
        <v>1</v>
      </c>
      <c r="X160">
        <v>0.078</v>
      </c>
      <c r="Y160">
        <v>28.6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G160">
        <v>0.078</v>
      </c>
      <c r="AH160">
        <v>2</v>
      </c>
      <c r="AI160">
        <v>11092900</v>
      </c>
      <c r="AJ160">
        <v>160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ht="12.75">
      <c r="A161">
        <f>ROW(Source!A41)</f>
        <v>41</v>
      </c>
      <c r="B161">
        <v>11092921</v>
      </c>
      <c r="C161">
        <v>11092887</v>
      </c>
      <c r="D161">
        <v>1423458</v>
      </c>
      <c r="E161">
        <v>1</v>
      </c>
      <c r="F161">
        <v>1</v>
      </c>
      <c r="G161">
        <v>1</v>
      </c>
      <c r="H161">
        <v>3</v>
      </c>
      <c r="I161" t="s">
        <v>418</v>
      </c>
      <c r="J161" t="s">
        <v>419</v>
      </c>
      <c r="K161" t="s">
        <v>420</v>
      </c>
      <c r="L161">
        <v>1348</v>
      </c>
      <c r="N161">
        <v>1009</v>
      </c>
      <c r="O161" t="s">
        <v>95</v>
      </c>
      <c r="P161" t="s">
        <v>95</v>
      </c>
      <c r="Q161">
        <v>1000</v>
      </c>
      <c r="X161">
        <v>0.012</v>
      </c>
      <c r="Y161">
        <v>11500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0</v>
      </c>
      <c r="AG161">
        <v>0.012</v>
      </c>
      <c r="AH161">
        <v>2</v>
      </c>
      <c r="AI161">
        <v>11092901</v>
      </c>
      <c r="AJ161">
        <v>161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ht="12.75">
      <c r="A162">
        <f>ROW(Source!A41)</f>
        <v>41</v>
      </c>
      <c r="B162">
        <v>11092922</v>
      </c>
      <c r="C162">
        <v>11092887</v>
      </c>
      <c r="D162">
        <v>1444118</v>
      </c>
      <c r="E162">
        <v>1</v>
      </c>
      <c r="F162">
        <v>1</v>
      </c>
      <c r="G162">
        <v>1</v>
      </c>
      <c r="H162">
        <v>3</v>
      </c>
      <c r="I162" t="s">
        <v>471</v>
      </c>
      <c r="J162" t="s">
        <v>472</v>
      </c>
      <c r="K162" t="s">
        <v>473</v>
      </c>
      <c r="L162">
        <v>1354</v>
      </c>
      <c r="N162">
        <v>1010</v>
      </c>
      <c r="O162" t="s">
        <v>111</v>
      </c>
      <c r="P162" t="s">
        <v>111</v>
      </c>
      <c r="Q162">
        <v>1</v>
      </c>
      <c r="X162">
        <v>12.2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G162">
        <v>12.2</v>
      </c>
      <c r="AH162">
        <v>2</v>
      </c>
      <c r="AI162">
        <v>11092902</v>
      </c>
      <c r="AJ162">
        <v>162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ht="12.75">
      <c r="A163">
        <f>ROW(Source!A41)</f>
        <v>41</v>
      </c>
      <c r="B163">
        <v>11092923</v>
      </c>
      <c r="C163">
        <v>11092887</v>
      </c>
      <c r="D163">
        <v>1444144</v>
      </c>
      <c r="E163">
        <v>1</v>
      </c>
      <c r="F163">
        <v>1</v>
      </c>
      <c r="G163">
        <v>1</v>
      </c>
      <c r="H163">
        <v>3</v>
      </c>
      <c r="I163" t="s">
        <v>474</v>
      </c>
      <c r="J163" t="s">
        <v>475</v>
      </c>
      <c r="K163" t="s">
        <v>476</v>
      </c>
      <c r="L163">
        <v>1354</v>
      </c>
      <c r="N163">
        <v>1010</v>
      </c>
      <c r="O163" t="s">
        <v>111</v>
      </c>
      <c r="P163" t="s">
        <v>111</v>
      </c>
      <c r="Q163">
        <v>1</v>
      </c>
      <c r="X163">
        <v>1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G163">
        <v>1</v>
      </c>
      <c r="AH163">
        <v>2</v>
      </c>
      <c r="AI163">
        <v>11092903</v>
      </c>
      <c r="AJ163">
        <v>163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ht="12.75">
      <c r="A164">
        <f>ROW(Source!A41)</f>
        <v>41</v>
      </c>
      <c r="B164">
        <v>11092924</v>
      </c>
      <c r="C164">
        <v>11092887</v>
      </c>
      <c r="D164">
        <v>1444364</v>
      </c>
      <c r="E164">
        <v>1</v>
      </c>
      <c r="F164">
        <v>1</v>
      </c>
      <c r="G164">
        <v>1</v>
      </c>
      <c r="H164">
        <v>3</v>
      </c>
      <c r="I164" t="s">
        <v>436</v>
      </c>
      <c r="J164" t="s">
        <v>437</v>
      </c>
      <c r="K164" t="s">
        <v>438</v>
      </c>
      <c r="L164">
        <v>1355</v>
      </c>
      <c r="N164">
        <v>1010</v>
      </c>
      <c r="O164" t="s">
        <v>138</v>
      </c>
      <c r="P164" t="s">
        <v>138</v>
      </c>
      <c r="Q164">
        <v>100</v>
      </c>
      <c r="X164">
        <v>0.02</v>
      </c>
      <c r="Y164">
        <v>142.5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G164">
        <v>0.02</v>
      </c>
      <c r="AH164">
        <v>2</v>
      </c>
      <c r="AI164">
        <v>11092904</v>
      </c>
      <c r="AJ164">
        <v>164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ht="12.75">
      <c r="A165">
        <f>ROW(Source!A41)</f>
        <v>41</v>
      </c>
      <c r="B165">
        <v>11092925</v>
      </c>
      <c r="C165">
        <v>11092887</v>
      </c>
      <c r="D165">
        <v>1444415</v>
      </c>
      <c r="E165">
        <v>1</v>
      </c>
      <c r="F165">
        <v>1</v>
      </c>
      <c r="G165">
        <v>1</v>
      </c>
      <c r="H165">
        <v>3</v>
      </c>
      <c r="I165" t="s">
        <v>477</v>
      </c>
      <c r="J165" t="s">
        <v>478</v>
      </c>
      <c r="K165" t="s">
        <v>479</v>
      </c>
      <c r="L165">
        <v>1346</v>
      </c>
      <c r="N165">
        <v>1009</v>
      </c>
      <c r="O165" t="s">
        <v>245</v>
      </c>
      <c r="P165" t="s">
        <v>245</v>
      </c>
      <c r="Q165">
        <v>1</v>
      </c>
      <c r="X165">
        <v>0.084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G165">
        <v>0.084</v>
      </c>
      <c r="AH165">
        <v>2</v>
      </c>
      <c r="AI165">
        <v>11092905</v>
      </c>
      <c r="AJ165">
        <v>165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ht="12.75">
      <c r="A166">
        <f>ROW(Source!A41)</f>
        <v>41</v>
      </c>
      <c r="B166">
        <v>11092926</v>
      </c>
      <c r="C166">
        <v>11092887</v>
      </c>
      <c r="D166">
        <v>1458777</v>
      </c>
      <c r="E166">
        <v>1</v>
      </c>
      <c r="F166">
        <v>1</v>
      </c>
      <c r="G166">
        <v>1</v>
      </c>
      <c r="H166">
        <v>3</v>
      </c>
      <c r="I166" t="s">
        <v>480</v>
      </c>
      <c r="J166" t="s">
        <v>481</v>
      </c>
      <c r="K166" t="s">
        <v>482</v>
      </c>
      <c r="L166">
        <v>1346</v>
      </c>
      <c r="N166">
        <v>1009</v>
      </c>
      <c r="O166" t="s">
        <v>245</v>
      </c>
      <c r="P166" t="s">
        <v>245</v>
      </c>
      <c r="Q166">
        <v>1</v>
      </c>
      <c r="X166">
        <v>0.056</v>
      </c>
      <c r="Y166">
        <v>30.6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G166">
        <v>0.056</v>
      </c>
      <c r="AH166">
        <v>2</v>
      </c>
      <c r="AI166">
        <v>11092906</v>
      </c>
      <c r="AJ166">
        <v>166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ht="12.75">
      <c r="A167">
        <f>ROW(Source!A41)</f>
        <v>41</v>
      </c>
      <c r="B167">
        <v>11092927</v>
      </c>
      <c r="C167">
        <v>11092887</v>
      </c>
      <c r="D167">
        <v>1459071</v>
      </c>
      <c r="E167">
        <v>1</v>
      </c>
      <c r="F167">
        <v>1</v>
      </c>
      <c r="G167">
        <v>1</v>
      </c>
      <c r="H167">
        <v>3</v>
      </c>
      <c r="I167" t="s">
        <v>483</v>
      </c>
      <c r="J167" t="s">
        <v>484</v>
      </c>
      <c r="K167" t="s">
        <v>485</v>
      </c>
      <c r="L167">
        <v>1346</v>
      </c>
      <c r="N167">
        <v>1009</v>
      </c>
      <c r="O167" t="s">
        <v>245</v>
      </c>
      <c r="P167" t="s">
        <v>245</v>
      </c>
      <c r="Q167">
        <v>1</v>
      </c>
      <c r="X167">
        <v>0.132</v>
      </c>
      <c r="Y167">
        <v>91.29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0</v>
      </c>
      <c r="AG167">
        <v>0.132</v>
      </c>
      <c r="AH167">
        <v>2</v>
      </c>
      <c r="AI167">
        <v>11092907</v>
      </c>
      <c r="AJ167">
        <v>167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ht="12.75">
      <c r="A168">
        <f>ROW(Source!A42)</f>
        <v>42</v>
      </c>
      <c r="B168">
        <v>11092965</v>
      </c>
      <c r="C168">
        <v>11092949</v>
      </c>
      <c r="D168">
        <v>121651</v>
      </c>
      <c r="E168">
        <v>1</v>
      </c>
      <c r="F168">
        <v>1</v>
      </c>
      <c r="G168">
        <v>1</v>
      </c>
      <c r="H168">
        <v>1</v>
      </c>
      <c r="I168" t="s">
        <v>486</v>
      </c>
      <c r="K168" t="s">
        <v>487</v>
      </c>
      <c r="L168">
        <v>1369</v>
      </c>
      <c r="N168">
        <v>1013</v>
      </c>
      <c r="O168" t="s">
        <v>193</v>
      </c>
      <c r="P168" t="s">
        <v>193</v>
      </c>
      <c r="Q168">
        <v>1</v>
      </c>
      <c r="X168">
        <v>100</v>
      </c>
      <c r="Y168">
        <v>0</v>
      </c>
      <c r="Z168">
        <v>0</v>
      </c>
      <c r="AA168">
        <v>0</v>
      </c>
      <c r="AB168">
        <v>9.290000000000001</v>
      </c>
      <c r="AC168">
        <v>0</v>
      </c>
      <c r="AD168">
        <v>1</v>
      </c>
      <c r="AE168">
        <v>1</v>
      </c>
      <c r="AF168" t="s">
        <v>128</v>
      </c>
      <c r="AG168">
        <v>137.99999999999997</v>
      </c>
      <c r="AH168">
        <v>2</v>
      </c>
      <c r="AI168">
        <v>11092950</v>
      </c>
      <c r="AJ168">
        <v>168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ht="12.75">
      <c r="A169">
        <f>ROW(Source!A42)</f>
        <v>42</v>
      </c>
      <c r="B169">
        <v>11092966</v>
      </c>
      <c r="C169">
        <v>11092949</v>
      </c>
      <c r="D169">
        <v>121548</v>
      </c>
      <c r="E169">
        <v>1</v>
      </c>
      <c r="F169">
        <v>1</v>
      </c>
      <c r="G169">
        <v>1</v>
      </c>
      <c r="H169">
        <v>1</v>
      </c>
      <c r="I169" t="s">
        <v>27</v>
      </c>
      <c r="K169" t="s">
        <v>194</v>
      </c>
      <c r="L169">
        <v>608254</v>
      </c>
      <c r="N169">
        <v>1013</v>
      </c>
      <c r="O169" t="s">
        <v>195</v>
      </c>
      <c r="P169" t="s">
        <v>195</v>
      </c>
      <c r="Q169">
        <v>1</v>
      </c>
      <c r="X169">
        <v>0.18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2</v>
      </c>
      <c r="AF169" t="s">
        <v>127</v>
      </c>
      <c r="AG169">
        <v>0.26999999999999996</v>
      </c>
      <c r="AH169">
        <v>2</v>
      </c>
      <c r="AI169">
        <v>11092951</v>
      </c>
      <c r="AJ169">
        <v>169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ht="12.75">
      <c r="A170">
        <f>ROW(Source!A42)</f>
        <v>42</v>
      </c>
      <c r="B170">
        <v>11092967</v>
      </c>
      <c r="C170">
        <v>11092949</v>
      </c>
      <c r="D170">
        <v>1466783</v>
      </c>
      <c r="E170">
        <v>1</v>
      </c>
      <c r="F170">
        <v>1</v>
      </c>
      <c r="G170">
        <v>1</v>
      </c>
      <c r="H170">
        <v>2</v>
      </c>
      <c r="I170" t="s">
        <v>392</v>
      </c>
      <c r="J170" t="s">
        <v>221</v>
      </c>
      <c r="K170" t="s">
        <v>393</v>
      </c>
      <c r="L170">
        <v>1480</v>
      </c>
      <c r="N170">
        <v>1013</v>
      </c>
      <c r="O170" t="s">
        <v>203</v>
      </c>
      <c r="P170" t="s">
        <v>204</v>
      </c>
      <c r="Q170">
        <v>1</v>
      </c>
      <c r="X170">
        <v>0.09</v>
      </c>
      <c r="Y170">
        <v>0</v>
      </c>
      <c r="Z170">
        <v>134.65</v>
      </c>
      <c r="AA170">
        <v>13.5</v>
      </c>
      <c r="AB170">
        <v>0</v>
      </c>
      <c r="AC170">
        <v>0</v>
      </c>
      <c r="AD170">
        <v>1</v>
      </c>
      <c r="AE170">
        <v>0</v>
      </c>
      <c r="AF170" t="s">
        <v>127</v>
      </c>
      <c r="AG170">
        <v>0.13499999999999998</v>
      </c>
      <c r="AH170">
        <v>2</v>
      </c>
      <c r="AI170">
        <v>11092952</v>
      </c>
      <c r="AJ170">
        <v>170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ht="12.75">
      <c r="A171">
        <f>ROW(Source!A42)</f>
        <v>42</v>
      </c>
      <c r="B171">
        <v>11092968</v>
      </c>
      <c r="C171">
        <v>11092949</v>
      </c>
      <c r="D171">
        <v>1471455</v>
      </c>
      <c r="E171">
        <v>1</v>
      </c>
      <c r="F171">
        <v>1</v>
      </c>
      <c r="G171">
        <v>1</v>
      </c>
      <c r="H171">
        <v>2</v>
      </c>
      <c r="I171" t="s">
        <v>460</v>
      </c>
      <c r="J171" t="s">
        <v>428</v>
      </c>
      <c r="K171" t="s">
        <v>461</v>
      </c>
      <c r="L171">
        <v>1368</v>
      </c>
      <c r="N171">
        <v>1011</v>
      </c>
      <c r="O171" t="s">
        <v>199</v>
      </c>
      <c r="P171" t="s">
        <v>199</v>
      </c>
      <c r="Q171">
        <v>1</v>
      </c>
      <c r="X171">
        <v>30.7</v>
      </c>
      <c r="Y171">
        <v>0</v>
      </c>
      <c r="Z171">
        <v>1.11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127</v>
      </c>
      <c r="AG171">
        <v>46.05</v>
      </c>
      <c r="AH171">
        <v>2</v>
      </c>
      <c r="AI171">
        <v>11092953</v>
      </c>
      <c r="AJ171">
        <v>171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ht="12.75">
      <c r="A172">
        <f>ROW(Source!A42)</f>
        <v>42</v>
      </c>
      <c r="B172">
        <v>11092969</v>
      </c>
      <c r="C172">
        <v>11092949</v>
      </c>
      <c r="D172">
        <v>1471982</v>
      </c>
      <c r="E172">
        <v>1</v>
      </c>
      <c r="F172">
        <v>1</v>
      </c>
      <c r="G172">
        <v>1</v>
      </c>
      <c r="H172">
        <v>2</v>
      </c>
      <c r="I172" t="s">
        <v>394</v>
      </c>
      <c r="J172" t="s">
        <v>395</v>
      </c>
      <c r="K172" t="s">
        <v>396</v>
      </c>
      <c r="L172">
        <v>1480</v>
      </c>
      <c r="N172">
        <v>1013</v>
      </c>
      <c r="O172" t="s">
        <v>203</v>
      </c>
      <c r="P172" t="s">
        <v>204</v>
      </c>
      <c r="Q172">
        <v>1</v>
      </c>
      <c r="X172">
        <v>0.09</v>
      </c>
      <c r="Y172">
        <v>0</v>
      </c>
      <c r="Z172">
        <v>107.3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127</v>
      </c>
      <c r="AG172">
        <v>0.13499999999999998</v>
      </c>
      <c r="AH172">
        <v>2</v>
      </c>
      <c r="AI172">
        <v>11092954</v>
      </c>
      <c r="AJ172">
        <v>172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ht="12.75">
      <c r="A173">
        <f>ROW(Source!A42)</f>
        <v>42</v>
      </c>
      <c r="B173">
        <v>11092970</v>
      </c>
      <c r="C173">
        <v>11092949</v>
      </c>
      <c r="D173">
        <v>1401022</v>
      </c>
      <c r="E173">
        <v>1</v>
      </c>
      <c r="F173">
        <v>1</v>
      </c>
      <c r="G173">
        <v>1</v>
      </c>
      <c r="H173">
        <v>3</v>
      </c>
      <c r="I173" t="s">
        <v>488</v>
      </c>
      <c r="J173" t="s">
        <v>489</v>
      </c>
      <c r="K173" t="s">
        <v>490</v>
      </c>
      <c r="L173">
        <v>1348</v>
      </c>
      <c r="N173">
        <v>1009</v>
      </c>
      <c r="O173" t="s">
        <v>95</v>
      </c>
      <c r="P173" t="s">
        <v>95</v>
      </c>
      <c r="Q173">
        <v>1000</v>
      </c>
      <c r="X173">
        <v>0.0006</v>
      </c>
      <c r="Y173">
        <v>70200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0</v>
      </c>
      <c r="AG173">
        <v>0.0006</v>
      </c>
      <c r="AH173">
        <v>2</v>
      </c>
      <c r="AI173">
        <v>11092955</v>
      </c>
      <c r="AJ173">
        <v>173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ht="12.75">
      <c r="A174">
        <f>ROW(Source!A42)</f>
        <v>42</v>
      </c>
      <c r="B174">
        <v>11092971</v>
      </c>
      <c r="C174">
        <v>11092949</v>
      </c>
      <c r="D174">
        <v>1404455</v>
      </c>
      <c r="E174">
        <v>1</v>
      </c>
      <c r="F174">
        <v>1</v>
      </c>
      <c r="G174">
        <v>1</v>
      </c>
      <c r="H174">
        <v>3</v>
      </c>
      <c r="I174" t="s">
        <v>462</v>
      </c>
      <c r="J174" t="s">
        <v>463</v>
      </c>
      <c r="K174" t="s">
        <v>464</v>
      </c>
      <c r="L174">
        <v>1346</v>
      </c>
      <c r="N174">
        <v>1009</v>
      </c>
      <c r="O174" t="s">
        <v>245</v>
      </c>
      <c r="P174" t="s">
        <v>245</v>
      </c>
      <c r="Q174">
        <v>1</v>
      </c>
      <c r="X174">
        <v>0.18</v>
      </c>
      <c r="Y174">
        <v>18.9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0</v>
      </c>
      <c r="AG174">
        <v>0.18</v>
      </c>
      <c r="AH174">
        <v>2</v>
      </c>
      <c r="AI174">
        <v>11092956</v>
      </c>
      <c r="AJ174">
        <v>174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ht="12.75">
      <c r="A175">
        <f>ROW(Source!A42)</f>
        <v>42</v>
      </c>
      <c r="B175">
        <v>11092972</v>
      </c>
      <c r="C175">
        <v>11092949</v>
      </c>
      <c r="D175">
        <v>1404489</v>
      </c>
      <c r="E175">
        <v>1</v>
      </c>
      <c r="F175">
        <v>1</v>
      </c>
      <c r="G175">
        <v>1</v>
      </c>
      <c r="H175">
        <v>3</v>
      </c>
      <c r="I175" t="s">
        <v>403</v>
      </c>
      <c r="J175" t="s">
        <v>404</v>
      </c>
      <c r="K175" t="s">
        <v>405</v>
      </c>
      <c r="L175">
        <v>1346</v>
      </c>
      <c r="N175">
        <v>1009</v>
      </c>
      <c r="O175" t="s">
        <v>245</v>
      </c>
      <c r="P175" t="s">
        <v>245</v>
      </c>
      <c r="Q175">
        <v>1</v>
      </c>
      <c r="X175">
        <v>26.96</v>
      </c>
      <c r="Y175">
        <v>9.04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0</v>
      </c>
      <c r="AG175">
        <v>26.96</v>
      </c>
      <c r="AH175">
        <v>2</v>
      </c>
      <c r="AI175">
        <v>11092957</v>
      </c>
      <c r="AJ175">
        <v>175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ht="12.75">
      <c r="A176">
        <f>ROW(Source!A42)</f>
        <v>42</v>
      </c>
      <c r="B176">
        <v>11092973</v>
      </c>
      <c r="C176">
        <v>11092949</v>
      </c>
      <c r="D176">
        <v>1444118</v>
      </c>
      <c r="E176">
        <v>1</v>
      </c>
      <c r="F176">
        <v>1</v>
      </c>
      <c r="G176">
        <v>1</v>
      </c>
      <c r="H176">
        <v>3</v>
      </c>
      <c r="I176" t="s">
        <v>471</v>
      </c>
      <c r="J176" t="s">
        <v>472</v>
      </c>
      <c r="K176" t="s">
        <v>473</v>
      </c>
      <c r="L176">
        <v>1354</v>
      </c>
      <c r="N176">
        <v>1010</v>
      </c>
      <c r="O176" t="s">
        <v>111</v>
      </c>
      <c r="P176" t="s">
        <v>111</v>
      </c>
      <c r="Q176">
        <v>1</v>
      </c>
      <c r="X176">
        <v>102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G176">
        <v>102</v>
      </c>
      <c r="AH176">
        <v>2</v>
      </c>
      <c r="AI176">
        <v>11092958</v>
      </c>
      <c r="AJ176">
        <v>176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ht="12.75">
      <c r="A177">
        <f>ROW(Source!A42)</f>
        <v>42</v>
      </c>
      <c r="B177">
        <v>11092974</v>
      </c>
      <c r="C177">
        <v>11092949</v>
      </c>
      <c r="D177">
        <v>1444168</v>
      </c>
      <c r="E177">
        <v>1</v>
      </c>
      <c r="F177">
        <v>1</v>
      </c>
      <c r="G177">
        <v>1</v>
      </c>
      <c r="H177">
        <v>3</v>
      </c>
      <c r="I177" t="s">
        <v>491</v>
      </c>
      <c r="J177" t="s">
        <v>492</v>
      </c>
      <c r="K177" t="s">
        <v>493</v>
      </c>
      <c r="L177">
        <v>1356</v>
      </c>
      <c r="N177">
        <v>1010</v>
      </c>
      <c r="O177" t="s">
        <v>494</v>
      </c>
      <c r="P177" t="s">
        <v>494</v>
      </c>
      <c r="Q177">
        <v>1000</v>
      </c>
      <c r="X177">
        <v>0.2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1</v>
      </c>
      <c r="AE177">
        <v>0</v>
      </c>
      <c r="AG177">
        <v>0.2</v>
      </c>
      <c r="AH177">
        <v>2</v>
      </c>
      <c r="AI177">
        <v>11092959</v>
      </c>
      <c r="AJ177">
        <v>177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ht="12.75">
      <c r="A178">
        <f>ROW(Source!A42)</f>
        <v>42</v>
      </c>
      <c r="B178">
        <v>11092975</v>
      </c>
      <c r="C178">
        <v>11092949</v>
      </c>
      <c r="D178">
        <v>1444368</v>
      </c>
      <c r="E178">
        <v>1</v>
      </c>
      <c r="F178">
        <v>1</v>
      </c>
      <c r="G178">
        <v>1</v>
      </c>
      <c r="H178">
        <v>3</v>
      </c>
      <c r="I178" t="s">
        <v>495</v>
      </c>
      <c r="J178" t="s">
        <v>496</v>
      </c>
      <c r="K178" t="s">
        <v>497</v>
      </c>
      <c r="L178">
        <v>1355</v>
      </c>
      <c r="N178">
        <v>1010</v>
      </c>
      <c r="O178" t="s">
        <v>138</v>
      </c>
      <c r="P178" t="s">
        <v>138</v>
      </c>
      <c r="Q178">
        <v>100</v>
      </c>
      <c r="X178">
        <v>1.02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G178">
        <v>1.02</v>
      </c>
      <c r="AH178">
        <v>2</v>
      </c>
      <c r="AI178">
        <v>11092960</v>
      </c>
      <c r="AJ178">
        <v>178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ht="12.75">
      <c r="A179">
        <f>ROW(Source!A42)</f>
        <v>42</v>
      </c>
      <c r="B179">
        <v>11092976</v>
      </c>
      <c r="C179">
        <v>11092949</v>
      </c>
      <c r="D179">
        <v>1444415</v>
      </c>
      <c r="E179">
        <v>1</v>
      </c>
      <c r="F179">
        <v>1</v>
      </c>
      <c r="G179">
        <v>1</v>
      </c>
      <c r="H179">
        <v>3</v>
      </c>
      <c r="I179" t="s">
        <v>477</v>
      </c>
      <c r="J179" t="s">
        <v>478</v>
      </c>
      <c r="K179" t="s">
        <v>479</v>
      </c>
      <c r="L179">
        <v>1346</v>
      </c>
      <c r="N179">
        <v>1009</v>
      </c>
      <c r="O179" t="s">
        <v>245</v>
      </c>
      <c r="P179" t="s">
        <v>245</v>
      </c>
      <c r="Q179">
        <v>1</v>
      </c>
      <c r="X179">
        <v>0.1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G179">
        <v>0.1</v>
      </c>
      <c r="AH179">
        <v>2</v>
      </c>
      <c r="AI179">
        <v>11092961</v>
      </c>
      <c r="AJ179">
        <v>179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ht="12.75">
      <c r="A180">
        <f>ROW(Source!A42)</f>
        <v>42</v>
      </c>
      <c r="B180">
        <v>11092977</v>
      </c>
      <c r="C180">
        <v>11092949</v>
      </c>
      <c r="D180">
        <v>1444421</v>
      </c>
      <c r="E180">
        <v>1</v>
      </c>
      <c r="F180">
        <v>1</v>
      </c>
      <c r="G180">
        <v>1</v>
      </c>
      <c r="H180">
        <v>3</v>
      </c>
      <c r="I180" t="s">
        <v>498</v>
      </c>
      <c r="J180" t="s">
        <v>499</v>
      </c>
      <c r="K180" t="s">
        <v>500</v>
      </c>
      <c r="L180">
        <v>1308</v>
      </c>
      <c r="N180">
        <v>1003</v>
      </c>
      <c r="O180" t="s">
        <v>101</v>
      </c>
      <c r="P180" t="s">
        <v>101</v>
      </c>
      <c r="Q180">
        <v>100</v>
      </c>
      <c r="X180">
        <v>0.2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G180">
        <v>0.2</v>
      </c>
      <c r="AH180">
        <v>2</v>
      </c>
      <c r="AI180">
        <v>11092962</v>
      </c>
      <c r="AJ180">
        <v>180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ht="12.75">
      <c r="A181">
        <f>ROW(Source!A42)</f>
        <v>42</v>
      </c>
      <c r="B181">
        <v>11092978</v>
      </c>
      <c r="C181">
        <v>11092949</v>
      </c>
      <c r="D181">
        <v>1458777</v>
      </c>
      <c r="E181">
        <v>1</v>
      </c>
      <c r="F181">
        <v>1</v>
      </c>
      <c r="G181">
        <v>1</v>
      </c>
      <c r="H181">
        <v>3</v>
      </c>
      <c r="I181" t="s">
        <v>480</v>
      </c>
      <c r="J181" t="s">
        <v>481</v>
      </c>
      <c r="K181" t="s">
        <v>482</v>
      </c>
      <c r="L181">
        <v>1346</v>
      </c>
      <c r="N181">
        <v>1009</v>
      </c>
      <c r="O181" t="s">
        <v>245</v>
      </c>
      <c r="P181" t="s">
        <v>245</v>
      </c>
      <c r="Q181">
        <v>1</v>
      </c>
      <c r="X181">
        <v>0.6</v>
      </c>
      <c r="Y181">
        <v>30.6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0</v>
      </c>
      <c r="AG181">
        <v>0.6</v>
      </c>
      <c r="AH181">
        <v>2</v>
      </c>
      <c r="AI181">
        <v>11092963</v>
      </c>
      <c r="AJ181">
        <v>181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ht="12.75">
      <c r="A182">
        <f>ROW(Source!A42)</f>
        <v>42</v>
      </c>
      <c r="B182">
        <v>11092979</v>
      </c>
      <c r="C182">
        <v>11092949</v>
      </c>
      <c r="D182">
        <v>1459071</v>
      </c>
      <c r="E182">
        <v>1</v>
      </c>
      <c r="F182">
        <v>1</v>
      </c>
      <c r="G182">
        <v>1</v>
      </c>
      <c r="H182">
        <v>3</v>
      </c>
      <c r="I182" t="s">
        <v>483</v>
      </c>
      <c r="J182" t="s">
        <v>484</v>
      </c>
      <c r="K182" t="s">
        <v>485</v>
      </c>
      <c r="L182">
        <v>1346</v>
      </c>
      <c r="N182">
        <v>1009</v>
      </c>
      <c r="O182" t="s">
        <v>245</v>
      </c>
      <c r="P182" t="s">
        <v>245</v>
      </c>
      <c r="Q182">
        <v>1</v>
      </c>
      <c r="X182">
        <v>1.6</v>
      </c>
      <c r="Y182">
        <v>91.29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0</v>
      </c>
      <c r="AG182">
        <v>1.6</v>
      </c>
      <c r="AH182">
        <v>2</v>
      </c>
      <c r="AI182">
        <v>11092964</v>
      </c>
      <c r="AJ182">
        <v>182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ht="12.75">
      <c r="A183">
        <f>ROW(Source!A43)</f>
        <v>43</v>
      </c>
      <c r="B183">
        <v>11092995</v>
      </c>
      <c r="C183">
        <v>11092980</v>
      </c>
      <c r="D183">
        <v>121645</v>
      </c>
      <c r="E183">
        <v>1</v>
      </c>
      <c r="F183">
        <v>1</v>
      </c>
      <c r="G183">
        <v>1</v>
      </c>
      <c r="H183">
        <v>1</v>
      </c>
      <c r="I183" t="s">
        <v>295</v>
      </c>
      <c r="K183" t="s">
        <v>296</v>
      </c>
      <c r="L183">
        <v>1369</v>
      </c>
      <c r="N183">
        <v>1013</v>
      </c>
      <c r="O183" t="s">
        <v>193</v>
      </c>
      <c r="P183" t="s">
        <v>193</v>
      </c>
      <c r="Q183">
        <v>1</v>
      </c>
      <c r="X183">
        <v>52.5</v>
      </c>
      <c r="Y183">
        <v>0</v>
      </c>
      <c r="Z183">
        <v>0</v>
      </c>
      <c r="AA183">
        <v>0</v>
      </c>
      <c r="AB183">
        <v>9.02</v>
      </c>
      <c r="AC183">
        <v>0</v>
      </c>
      <c r="AD183">
        <v>1</v>
      </c>
      <c r="AE183">
        <v>1</v>
      </c>
      <c r="AF183" t="s">
        <v>128</v>
      </c>
      <c r="AG183">
        <v>72.44999999999999</v>
      </c>
      <c r="AH183">
        <v>2</v>
      </c>
      <c r="AI183">
        <v>11092981</v>
      </c>
      <c r="AJ183">
        <v>183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ht="12.75">
      <c r="A184">
        <f>ROW(Source!A43)</f>
        <v>43</v>
      </c>
      <c r="B184">
        <v>11092996</v>
      </c>
      <c r="C184">
        <v>11092980</v>
      </c>
      <c r="D184">
        <v>121548</v>
      </c>
      <c r="E184">
        <v>1</v>
      </c>
      <c r="F184">
        <v>1</v>
      </c>
      <c r="G184">
        <v>1</v>
      </c>
      <c r="H184">
        <v>1</v>
      </c>
      <c r="I184" t="s">
        <v>27</v>
      </c>
      <c r="K184" t="s">
        <v>194</v>
      </c>
      <c r="L184">
        <v>608254</v>
      </c>
      <c r="N184">
        <v>1013</v>
      </c>
      <c r="O184" t="s">
        <v>195</v>
      </c>
      <c r="P184" t="s">
        <v>195</v>
      </c>
      <c r="Q184">
        <v>1</v>
      </c>
      <c r="X184">
        <v>6.13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2</v>
      </c>
      <c r="AF184" t="s">
        <v>127</v>
      </c>
      <c r="AG184">
        <v>9.194999999999999</v>
      </c>
      <c r="AH184">
        <v>2</v>
      </c>
      <c r="AI184">
        <v>11092982</v>
      </c>
      <c r="AJ184">
        <v>184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ht="12.75">
      <c r="A185">
        <f>ROW(Source!A43)</f>
        <v>43</v>
      </c>
      <c r="B185">
        <v>11092997</v>
      </c>
      <c r="C185">
        <v>11092980</v>
      </c>
      <c r="D185">
        <v>1466783</v>
      </c>
      <c r="E185">
        <v>1</v>
      </c>
      <c r="F185">
        <v>1</v>
      </c>
      <c r="G185">
        <v>1</v>
      </c>
      <c r="H185">
        <v>2</v>
      </c>
      <c r="I185" t="s">
        <v>392</v>
      </c>
      <c r="J185" t="s">
        <v>221</v>
      </c>
      <c r="K185" t="s">
        <v>393</v>
      </c>
      <c r="L185">
        <v>1480</v>
      </c>
      <c r="N185">
        <v>1013</v>
      </c>
      <c r="O185" t="s">
        <v>203</v>
      </c>
      <c r="P185" t="s">
        <v>204</v>
      </c>
      <c r="Q185">
        <v>1</v>
      </c>
      <c r="X185">
        <v>0.22</v>
      </c>
      <c r="Y185">
        <v>0</v>
      </c>
      <c r="Z185">
        <v>134.65</v>
      </c>
      <c r="AA185">
        <v>13.5</v>
      </c>
      <c r="AB185">
        <v>0</v>
      </c>
      <c r="AC185">
        <v>0</v>
      </c>
      <c r="AD185">
        <v>1</v>
      </c>
      <c r="AE185">
        <v>0</v>
      </c>
      <c r="AF185" t="s">
        <v>127</v>
      </c>
      <c r="AG185">
        <v>0.33</v>
      </c>
      <c r="AH185">
        <v>2</v>
      </c>
      <c r="AI185">
        <v>11092983</v>
      </c>
      <c r="AJ185">
        <v>185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ht="12.75">
      <c r="A186">
        <f>ROW(Source!A43)</f>
        <v>43</v>
      </c>
      <c r="B186">
        <v>11092998</v>
      </c>
      <c r="C186">
        <v>11092980</v>
      </c>
      <c r="D186">
        <v>1467385</v>
      </c>
      <c r="E186">
        <v>1</v>
      </c>
      <c r="F186">
        <v>1</v>
      </c>
      <c r="G186">
        <v>1</v>
      </c>
      <c r="H186">
        <v>2</v>
      </c>
      <c r="I186" t="s">
        <v>406</v>
      </c>
      <c r="J186" t="s">
        <v>407</v>
      </c>
      <c r="K186" t="s">
        <v>408</v>
      </c>
      <c r="L186">
        <v>1480</v>
      </c>
      <c r="N186">
        <v>1013</v>
      </c>
      <c r="O186" t="s">
        <v>203</v>
      </c>
      <c r="P186" t="s">
        <v>204</v>
      </c>
      <c r="Q186">
        <v>1</v>
      </c>
      <c r="X186">
        <v>1.96</v>
      </c>
      <c r="Y186">
        <v>0</v>
      </c>
      <c r="Z186">
        <v>8.1</v>
      </c>
      <c r="AA186">
        <v>0</v>
      </c>
      <c r="AB186">
        <v>0</v>
      </c>
      <c r="AC186">
        <v>0</v>
      </c>
      <c r="AD186">
        <v>1</v>
      </c>
      <c r="AE186">
        <v>0</v>
      </c>
      <c r="AF186" t="s">
        <v>127</v>
      </c>
      <c r="AG186">
        <v>2.94</v>
      </c>
      <c r="AH186">
        <v>2</v>
      </c>
      <c r="AI186">
        <v>11092984</v>
      </c>
      <c r="AJ186">
        <v>186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ht="12.75">
      <c r="A187">
        <f>ROW(Source!A43)</f>
        <v>43</v>
      </c>
      <c r="B187">
        <v>11092999</v>
      </c>
      <c r="C187">
        <v>11092980</v>
      </c>
      <c r="D187">
        <v>1471112</v>
      </c>
      <c r="E187">
        <v>1</v>
      </c>
      <c r="F187">
        <v>1</v>
      </c>
      <c r="G187">
        <v>1</v>
      </c>
      <c r="H187">
        <v>2</v>
      </c>
      <c r="I187" t="s">
        <v>424</v>
      </c>
      <c r="J187" t="s">
        <v>425</v>
      </c>
      <c r="K187" t="s">
        <v>426</v>
      </c>
      <c r="L187">
        <v>1480</v>
      </c>
      <c r="N187">
        <v>1013</v>
      </c>
      <c r="O187" t="s">
        <v>203</v>
      </c>
      <c r="P187" t="s">
        <v>204</v>
      </c>
      <c r="Q187">
        <v>1</v>
      </c>
      <c r="X187">
        <v>1</v>
      </c>
      <c r="Y187">
        <v>0</v>
      </c>
      <c r="Z187">
        <v>2.36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127</v>
      </c>
      <c r="AG187">
        <v>1.5</v>
      </c>
      <c r="AH187">
        <v>2</v>
      </c>
      <c r="AI187">
        <v>11092985</v>
      </c>
      <c r="AJ187">
        <v>187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ht="12.75">
      <c r="A188">
        <f>ROW(Source!A43)</f>
        <v>43</v>
      </c>
      <c r="B188">
        <v>11093000</v>
      </c>
      <c r="C188">
        <v>11092980</v>
      </c>
      <c r="D188">
        <v>1471504</v>
      </c>
      <c r="E188">
        <v>1</v>
      </c>
      <c r="F188">
        <v>1</v>
      </c>
      <c r="G188">
        <v>1</v>
      </c>
      <c r="H188">
        <v>2</v>
      </c>
      <c r="I188" t="s">
        <v>427</v>
      </c>
      <c r="J188" t="s">
        <v>428</v>
      </c>
      <c r="K188" t="s">
        <v>429</v>
      </c>
      <c r="L188">
        <v>1368</v>
      </c>
      <c r="N188">
        <v>1011</v>
      </c>
      <c r="O188" t="s">
        <v>199</v>
      </c>
      <c r="P188" t="s">
        <v>199</v>
      </c>
      <c r="Q188">
        <v>1</v>
      </c>
      <c r="X188">
        <v>5.69</v>
      </c>
      <c r="Y188">
        <v>0</v>
      </c>
      <c r="Z188">
        <v>15.24</v>
      </c>
      <c r="AA188">
        <v>10.06</v>
      </c>
      <c r="AB188">
        <v>0</v>
      </c>
      <c r="AC188">
        <v>0</v>
      </c>
      <c r="AD188">
        <v>1</v>
      </c>
      <c r="AE188">
        <v>0</v>
      </c>
      <c r="AF188" t="s">
        <v>127</v>
      </c>
      <c r="AG188">
        <v>8.535</v>
      </c>
      <c r="AH188">
        <v>2</v>
      </c>
      <c r="AI188">
        <v>11092986</v>
      </c>
      <c r="AJ188">
        <v>188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ht="12.75">
      <c r="A189">
        <f>ROW(Source!A43)</f>
        <v>43</v>
      </c>
      <c r="B189">
        <v>11093001</v>
      </c>
      <c r="C189">
        <v>11092980</v>
      </c>
      <c r="D189">
        <v>1471982</v>
      </c>
      <c r="E189">
        <v>1</v>
      </c>
      <c r="F189">
        <v>1</v>
      </c>
      <c r="G189">
        <v>1</v>
      </c>
      <c r="H189">
        <v>2</v>
      </c>
      <c r="I189" t="s">
        <v>394</v>
      </c>
      <c r="J189" t="s">
        <v>395</v>
      </c>
      <c r="K189" t="s">
        <v>396</v>
      </c>
      <c r="L189">
        <v>1480</v>
      </c>
      <c r="N189">
        <v>1013</v>
      </c>
      <c r="O189" t="s">
        <v>203</v>
      </c>
      <c r="P189" t="s">
        <v>204</v>
      </c>
      <c r="Q189">
        <v>1</v>
      </c>
      <c r="X189">
        <v>0.22</v>
      </c>
      <c r="Y189">
        <v>0</v>
      </c>
      <c r="Z189">
        <v>107.3</v>
      </c>
      <c r="AA189">
        <v>0</v>
      </c>
      <c r="AB189">
        <v>0</v>
      </c>
      <c r="AC189">
        <v>0</v>
      </c>
      <c r="AD189">
        <v>1</v>
      </c>
      <c r="AE189">
        <v>0</v>
      </c>
      <c r="AF189" t="s">
        <v>127</v>
      </c>
      <c r="AG189">
        <v>0.33</v>
      </c>
      <c r="AH189">
        <v>2</v>
      </c>
      <c r="AI189">
        <v>11092987</v>
      </c>
      <c r="AJ189">
        <v>189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ht="12.75">
      <c r="A190">
        <f>ROW(Source!A43)</f>
        <v>43</v>
      </c>
      <c r="B190">
        <v>11093002</v>
      </c>
      <c r="C190">
        <v>11092980</v>
      </c>
      <c r="D190">
        <v>1404489</v>
      </c>
      <c r="E190">
        <v>1</v>
      </c>
      <c r="F190">
        <v>1</v>
      </c>
      <c r="G190">
        <v>1</v>
      </c>
      <c r="H190">
        <v>3</v>
      </c>
      <c r="I190" t="s">
        <v>403</v>
      </c>
      <c r="J190" t="s">
        <v>404</v>
      </c>
      <c r="K190" t="s">
        <v>405</v>
      </c>
      <c r="L190">
        <v>1346</v>
      </c>
      <c r="N190">
        <v>1009</v>
      </c>
      <c r="O190" t="s">
        <v>245</v>
      </c>
      <c r="P190" t="s">
        <v>245</v>
      </c>
      <c r="Q190">
        <v>1</v>
      </c>
      <c r="X190">
        <v>2.88</v>
      </c>
      <c r="Y190">
        <v>9.04</v>
      </c>
      <c r="Z190">
        <v>0</v>
      </c>
      <c r="AA190">
        <v>0</v>
      </c>
      <c r="AB190">
        <v>0</v>
      </c>
      <c r="AC190">
        <v>0</v>
      </c>
      <c r="AD190">
        <v>1</v>
      </c>
      <c r="AE190">
        <v>0</v>
      </c>
      <c r="AG190">
        <v>2.88</v>
      </c>
      <c r="AH190">
        <v>2</v>
      </c>
      <c r="AI190">
        <v>11092988</v>
      </c>
      <c r="AJ190">
        <v>190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ht="12.75">
      <c r="A191">
        <f>ROW(Source!A43)</f>
        <v>43</v>
      </c>
      <c r="B191">
        <v>11093003</v>
      </c>
      <c r="C191">
        <v>11092980</v>
      </c>
      <c r="D191">
        <v>1405803</v>
      </c>
      <c r="E191">
        <v>1</v>
      </c>
      <c r="F191">
        <v>1</v>
      </c>
      <c r="G191">
        <v>1</v>
      </c>
      <c r="H191">
        <v>3</v>
      </c>
      <c r="I191" t="s">
        <v>430</v>
      </c>
      <c r="J191" t="s">
        <v>431</v>
      </c>
      <c r="K191" t="s">
        <v>432</v>
      </c>
      <c r="L191">
        <v>1346</v>
      </c>
      <c r="N191">
        <v>1009</v>
      </c>
      <c r="O191" t="s">
        <v>245</v>
      </c>
      <c r="P191" t="s">
        <v>245</v>
      </c>
      <c r="Q191">
        <v>1</v>
      </c>
      <c r="X191">
        <v>1.74</v>
      </c>
      <c r="Y191">
        <v>28.6</v>
      </c>
      <c r="Z191">
        <v>0</v>
      </c>
      <c r="AA191">
        <v>0</v>
      </c>
      <c r="AB191">
        <v>0</v>
      </c>
      <c r="AC191">
        <v>0</v>
      </c>
      <c r="AD191">
        <v>1</v>
      </c>
      <c r="AE191">
        <v>0</v>
      </c>
      <c r="AG191">
        <v>1.74</v>
      </c>
      <c r="AH191">
        <v>2</v>
      </c>
      <c r="AI191">
        <v>11092989</v>
      </c>
      <c r="AJ191">
        <v>191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ht="12.75">
      <c r="A192">
        <f>ROW(Source!A43)</f>
        <v>43</v>
      </c>
      <c r="B192">
        <v>11093004</v>
      </c>
      <c r="C192">
        <v>11092980</v>
      </c>
      <c r="D192">
        <v>1405938</v>
      </c>
      <c r="E192">
        <v>1</v>
      </c>
      <c r="F192">
        <v>1</v>
      </c>
      <c r="G192">
        <v>1</v>
      </c>
      <c r="H192">
        <v>3</v>
      </c>
      <c r="I192" t="s">
        <v>433</v>
      </c>
      <c r="J192" t="s">
        <v>434</v>
      </c>
      <c r="K192" t="s">
        <v>435</v>
      </c>
      <c r="L192">
        <v>1348</v>
      </c>
      <c r="N192">
        <v>1009</v>
      </c>
      <c r="O192" t="s">
        <v>95</v>
      </c>
      <c r="P192" t="s">
        <v>95</v>
      </c>
      <c r="Q192">
        <v>1000</v>
      </c>
      <c r="X192">
        <v>0.00012</v>
      </c>
      <c r="Y192">
        <v>31600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0</v>
      </c>
      <c r="AG192">
        <v>0.00012</v>
      </c>
      <c r="AH192">
        <v>2</v>
      </c>
      <c r="AI192">
        <v>11092990</v>
      </c>
      <c r="AJ192">
        <v>192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ht="12.75">
      <c r="A193">
        <f>ROW(Source!A43)</f>
        <v>43</v>
      </c>
      <c r="B193">
        <v>11093005</v>
      </c>
      <c r="C193">
        <v>11092980</v>
      </c>
      <c r="D193">
        <v>1444364</v>
      </c>
      <c r="E193">
        <v>1</v>
      </c>
      <c r="F193">
        <v>1</v>
      </c>
      <c r="G193">
        <v>1</v>
      </c>
      <c r="H193">
        <v>3</v>
      </c>
      <c r="I193" t="s">
        <v>436</v>
      </c>
      <c r="J193" t="s">
        <v>437</v>
      </c>
      <c r="K193" t="s">
        <v>438</v>
      </c>
      <c r="L193">
        <v>1355</v>
      </c>
      <c r="N193">
        <v>1010</v>
      </c>
      <c r="O193" t="s">
        <v>138</v>
      </c>
      <c r="P193" t="s">
        <v>138</v>
      </c>
      <c r="Q193">
        <v>100</v>
      </c>
      <c r="X193">
        <v>0.102</v>
      </c>
      <c r="Y193">
        <v>142.5</v>
      </c>
      <c r="Z193">
        <v>0</v>
      </c>
      <c r="AA193">
        <v>0</v>
      </c>
      <c r="AB193">
        <v>0</v>
      </c>
      <c r="AC193">
        <v>0</v>
      </c>
      <c r="AD193">
        <v>1</v>
      </c>
      <c r="AE193">
        <v>0</v>
      </c>
      <c r="AG193">
        <v>0.102</v>
      </c>
      <c r="AH193">
        <v>2</v>
      </c>
      <c r="AI193">
        <v>11092991</v>
      </c>
      <c r="AJ193">
        <v>193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ht="12.75">
      <c r="A194">
        <f>ROW(Source!A43)</f>
        <v>43</v>
      </c>
      <c r="B194">
        <v>11093006</v>
      </c>
      <c r="C194">
        <v>11092980</v>
      </c>
      <c r="D194">
        <v>1451978</v>
      </c>
      <c r="E194">
        <v>1</v>
      </c>
      <c r="F194">
        <v>1</v>
      </c>
      <c r="G194">
        <v>1</v>
      </c>
      <c r="H194">
        <v>3</v>
      </c>
      <c r="I194" t="s">
        <v>439</v>
      </c>
      <c r="J194" t="s">
        <v>440</v>
      </c>
      <c r="K194" t="s">
        <v>441</v>
      </c>
      <c r="L194">
        <v>1348</v>
      </c>
      <c r="N194">
        <v>1009</v>
      </c>
      <c r="O194" t="s">
        <v>95</v>
      </c>
      <c r="P194" t="s">
        <v>95</v>
      </c>
      <c r="Q194">
        <v>1000</v>
      </c>
      <c r="X194">
        <v>6E-05</v>
      </c>
      <c r="Y194">
        <v>55960</v>
      </c>
      <c r="Z194">
        <v>0</v>
      </c>
      <c r="AA194">
        <v>0</v>
      </c>
      <c r="AB194">
        <v>0</v>
      </c>
      <c r="AC194">
        <v>0</v>
      </c>
      <c r="AD194">
        <v>1</v>
      </c>
      <c r="AE194">
        <v>0</v>
      </c>
      <c r="AG194">
        <v>6E-05</v>
      </c>
      <c r="AH194">
        <v>2</v>
      </c>
      <c r="AI194">
        <v>11092992</v>
      </c>
      <c r="AJ194">
        <v>194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ht="12.75">
      <c r="A195">
        <f>ROW(Source!A43)</f>
        <v>43</v>
      </c>
      <c r="B195">
        <v>11093007</v>
      </c>
      <c r="C195">
        <v>11092980</v>
      </c>
      <c r="D195">
        <v>1452241</v>
      </c>
      <c r="E195">
        <v>1</v>
      </c>
      <c r="F195">
        <v>1</v>
      </c>
      <c r="G195">
        <v>1</v>
      </c>
      <c r="H195">
        <v>3</v>
      </c>
      <c r="I195" t="s">
        <v>442</v>
      </c>
      <c r="J195" t="s">
        <v>443</v>
      </c>
      <c r="K195" t="s">
        <v>444</v>
      </c>
      <c r="L195">
        <v>1348</v>
      </c>
      <c r="N195">
        <v>1009</v>
      </c>
      <c r="O195" t="s">
        <v>95</v>
      </c>
      <c r="P195" t="s">
        <v>95</v>
      </c>
      <c r="Q195">
        <v>1000</v>
      </c>
      <c r="X195">
        <v>3E-05</v>
      </c>
      <c r="Y195">
        <v>71640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0</v>
      </c>
      <c r="AG195">
        <v>3E-05</v>
      </c>
      <c r="AH195">
        <v>2</v>
      </c>
      <c r="AI195">
        <v>11092993</v>
      </c>
      <c r="AJ195">
        <v>195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ht="12.75">
      <c r="A196">
        <f>ROW(Source!A43)</f>
        <v>43</v>
      </c>
      <c r="B196">
        <v>11093008</v>
      </c>
      <c r="C196">
        <v>11092980</v>
      </c>
      <c r="D196">
        <v>1458622</v>
      </c>
      <c r="E196">
        <v>1</v>
      </c>
      <c r="F196">
        <v>1</v>
      </c>
      <c r="G196">
        <v>1</v>
      </c>
      <c r="H196">
        <v>3</v>
      </c>
      <c r="I196" t="s">
        <v>445</v>
      </c>
      <c r="J196" t="s">
        <v>446</v>
      </c>
      <c r="K196" t="s">
        <v>447</v>
      </c>
      <c r="L196">
        <v>1339</v>
      </c>
      <c r="N196">
        <v>1007</v>
      </c>
      <c r="O196" t="s">
        <v>211</v>
      </c>
      <c r="P196" t="s">
        <v>211</v>
      </c>
      <c r="Q196">
        <v>1</v>
      </c>
      <c r="X196">
        <v>0.31</v>
      </c>
      <c r="Y196">
        <v>22.5</v>
      </c>
      <c r="Z196">
        <v>0</v>
      </c>
      <c r="AA196">
        <v>0</v>
      </c>
      <c r="AB196">
        <v>0</v>
      </c>
      <c r="AC196">
        <v>0</v>
      </c>
      <c r="AD196">
        <v>1</v>
      </c>
      <c r="AE196">
        <v>0</v>
      </c>
      <c r="AG196">
        <v>0.31</v>
      </c>
      <c r="AH196">
        <v>2</v>
      </c>
      <c r="AI196">
        <v>11092994</v>
      </c>
      <c r="AJ196">
        <v>196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ht="12.75">
      <c r="A197">
        <f>ROW(Source!A44)</f>
        <v>44</v>
      </c>
      <c r="B197">
        <v>11093016</v>
      </c>
      <c r="C197">
        <v>11093009</v>
      </c>
      <c r="D197">
        <v>121645</v>
      </c>
      <c r="E197">
        <v>1</v>
      </c>
      <c r="F197">
        <v>1</v>
      </c>
      <c r="G197">
        <v>1</v>
      </c>
      <c r="H197">
        <v>1</v>
      </c>
      <c r="I197" t="s">
        <v>295</v>
      </c>
      <c r="K197" t="s">
        <v>296</v>
      </c>
      <c r="L197">
        <v>1369</v>
      </c>
      <c r="N197">
        <v>1013</v>
      </c>
      <c r="O197" t="s">
        <v>193</v>
      </c>
      <c r="P197" t="s">
        <v>193</v>
      </c>
      <c r="Q197">
        <v>1</v>
      </c>
      <c r="X197">
        <v>0.69</v>
      </c>
      <c r="Y197">
        <v>0</v>
      </c>
      <c r="Z197">
        <v>0</v>
      </c>
      <c r="AA197">
        <v>0</v>
      </c>
      <c r="AB197">
        <v>9.02</v>
      </c>
      <c r="AC197">
        <v>0</v>
      </c>
      <c r="AD197">
        <v>1</v>
      </c>
      <c r="AE197">
        <v>1</v>
      </c>
      <c r="AF197" t="s">
        <v>128</v>
      </c>
      <c r="AG197">
        <v>0.9521999999999998</v>
      </c>
      <c r="AH197">
        <v>2</v>
      </c>
      <c r="AI197">
        <v>11093010</v>
      </c>
      <c r="AJ197">
        <v>197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ht="12.75">
      <c r="A198">
        <f>ROW(Source!A44)</f>
        <v>44</v>
      </c>
      <c r="B198">
        <v>11093017</v>
      </c>
      <c r="C198">
        <v>11093009</v>
      </c>
      <c r="D198">
        <v>121548</v>
      </c>
      <c r="E198">
        <v>1</v>
      </c>
      <c r="F198">
        <v>1</v>
      </c>
      <c r="G198">
        <v>1</v>
      </c>
      <c r="H198">
        <v>1</v>
      </c>
      <c r="I198" t="s">
        <v>27</v>
      </c>
      <c r="K198" t="s">
        <v>194</v>
      </c>
      <c r="L198">
        <v>608254</v>
      </c>
      <c r="N198">
        <v>1013</v>
      </c>
      <c r="O198" t="s">
        <v>195</v>
      </c>
      <c r="P198" t="s">
        <v>195</v>
      </c>
      <c r="Q198">
        <v>1</v>
      </c>
      <c r="X198">
        <v>0.036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2</v>
      </c>
      <c r="AF198" t="s">
        <v>127</v>
      </c>
      <c r="AG198">
        <v>0.054</v>
      </c>
      <c r="AH198">
        <v>2</v>
      </c>
      <c r="AI198">
        <v>11093011</v>
      </c>
      <c r="AJ198">
        <v>198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ht="12.75">
      <c r="A199">
        <f>ROW(Source!A44)</f>
        <v>44</v>
      </c>
      <c r="B199">
        <v>11093018</v>
      </c>
      <c r="C199">
        <v>11093009</v>
      </c>
      <c r="D199">
        <v>1466783</v>
      </c>
      <c r="E199">
        <v>1</v>
      </c>
      <c r="F199">
        <v>1</v>
      </c>
      <c r="G199">
        <v>1</v>
      </c>
      <c r="H199">
        <v>2</v>
      </c>
      <c r="I199" t="s">
        <v>392</v>
      </c>
      <c r="J199" t="s">
        <v>221</v>
      </c>
      <c r="K199" t="s">
        <v>393</v>
      </c>
      <c r="L199">
        <v>1480</v>
      </c>
      <c r="N199">
        <v>1013</v>
      </c>
      <c r="O199" t="s">
        <v>203</v>
      </c>
      <c r="P199" t="s">
        <v>204</v>
      </c>
      <c r="Q199">
        <v>1</v>
      </c>
      <c r="X199">
        <v>0.018</v>
      </c>
      <c r="Y199">
        <v>0</v>
      </c>
      <c r="Z199">
        <v>134.65</v>
      </c>
      <c r="AA199">
        <v>13.5</v>
      </c>
      <c r="AB199">
        <v>0</v>
      </c>
      <c r="AC199">
        <v>0</v>
      </c>
      <c r="AD199">
        <v>1</v>
      </c>
      <c r="AE199">
        <v>0</v>
      </c>
      <c r="AF199" t="s">
        <v>127</v>
      </c>
      <c r="AG199">
        <v>0.027</v>
      </c>
      <c r="AH199">
        <v>2</v>
      </c>
      <c r="AI199">
        <v>11093012</v>
      </c>
      <c r="AJ199">
        <v>199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ht="12.75">
      <c r="A200">
        <f>ROW(Source!A44)</f>
        <v>44</v>
      </c>
      <c r="B200">
        <v>11093019</v>
      </c>
      <c r="C200">
        <v>11093009</v>
      </c>
      <c r="D200">
        <v>1467086</v>
      </c>
      <c r="E200">
        <v>1</v>
      </c>
      <c r="F200">
        <v>1</v>
      </c>
      <c r="G200">
        <v>1</v>
      </c>
      <c r="H200">
        <v>2</v>
      </c>
      <c r="I200" t="s">
        <v>448</v>
      </c>
      <c r="J200" t="s">
        <v>197</v>
      </c>
      <c r="K200" t="s">
        <v>449</v>
      </c>
      <c r="L200">
        <v>1368</v>
      </c>
      <c r="N200">
        <v>1011</v>
      </c>
      <c r="O200" t="s">
        <v>199</v>
      </c>
      <c r="P200" t="s">
        <v>199</v>
      </c>
      <c r="Q200">
        <v>1</v>
      </c>
      <c r="X200">
        <v>0.008</v>
      </c>
      <c r="Y200">
        <v>0</v>
      </c>
      <c r="Z200">
        <v>131.44</v>
      </c>
      <c r="AA200">
        <v>11.6</v>
      </c>
      <c r="AB200">
        <v>0</v>
      </c>
      <c r="AC200">
        <v>0</v>
      </c>
      <c r="AD200">
        <v>1</v>
      </c>
      <c r="AE200">
        <v>0</v>
      </c>
      <c r="AF200" t="s">
        <v>127</v>
      </c>
      <c r="AG200">
        <v>0.012</v>
      </c>
      <c r="AH200">
        <v>2</v>
      </c>
      <c r="AI200">
        <v>11093013</v>
      </c>
      <c r="AJ200">
        <v>200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ht="12.75">
      <c r="A201">
        <f>ROW(Source!A44)</f>
        <v>44</v>
      </c>
      <c r="B201">
        <v>11093020</v>
      </c>
      <c r="C201">
        <v>11093009</v>
      </c>
      <c r="D201">
        <v>1471982</v>
      </c>
      <c r="E201">
        <v>1</v>
      </c>
      <c r="F201">
        <v>1</v>
      </c>
      <c r="G201">
        <v>1</v>
      </c>
      <c r="H201">
        <v>2</v>
      </c>
      <c r="I201" t="s">
        <v>394</v>
      </c>
      <c r="J201" t="s">
        <v>395</v>
      </c>
      <c r="K201" t="s">
        <v>396</v>
      </c>
      <c r="L201">
        <v>1480</v>
      </c>
      <c r="N201">
        <v>1013</v>
      </c>
      <c r="O201" t="s">
        <v>203</v>
      </c>
      <c r="P201" t="s">
        <v>204</v>
      </c>
      <c r="Q201">
        <v>1</v>
      </c>
      <c r="X201">
        <v>0.018</v>
      </c>
      <c r="Y201">
        <v>0</v>
      </c>
      <c r="Z201">
        <v>107.3</v>
      </c>
      <c r="AA201">
        <v>0</v>
      </c>
      <c r="AB201">
        <v>0</v>
      </c>
      <c r="AC201">
        <v>0</v>
      </c>
      <c r="AD201">
        <v>1</v>
      </c>
      <c r="AE201">
        <v>0</v>
      </c>
      <c r="AF201" t="s">
        <v>127</v>
      </c>
      <c r="AG201">
        <v>0.027</v>
      </c>
      <c r="AH201">
        <v>2</v>
      </c>
      <c r="AI201">
        <v>11093014</v>
      </c>
      <c r="AJ201">
        <v>201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ht="12.75">
      <c r="A202">
        <f>ROW(Source!A44)</f>
        <v>44</v>
      </c>
      <c r="B202">
        <v>11093021</v>
      </c>
      <c r="C202">
        <v>11093009</v>
      </c>
      <c r="D202">
        <v>1404489</v>
      </c>
      <c r="E202">
        <v>1</v>
      </c>
      <c r="F202">
        <v>1</v>
      </c>
      <c r="G202">
        <v>1</v>
      </c>
      <c r="H202">
        <v>3</v>
      </c>
      <c r="I202" t="s">
        <v>403</v>
      </c>
      <c r="J202" t="s">
        <v>404</v>
      </c>
      <c r="K202" t="s">
        <v>405</v>
      </c>
      <c r="L202">
        <v>1346</v>
      </c>
      <c r="N202">
        <v>1009</v>
      </c>
      <c r="O202" t="s">
        <v>245</v>
      </c>
      <c r="P202" t="s">
        <v>245</v>
      </c>
      <c r="Q202">
        <v>1</v>
      </c>
      <c r="X202">
        <v>0.25</v>
      </c>
      <c r="Y202">
        <v>9.04</v>
      </c>
      <c r="Z202">
        <v>0</v>
      </c>
      <c r="AA202">
        <v>0</v>
      </c>
      <c r="AB202">
        <v>0</v>
      </c>
      <c r="AC202">
        <v>0</v>
      </c>
      <c r="AD202">
        <v>1</v>
      </c>
      <c r="AE202">
        <v>0</v>
      </c>
      <c r="AG202">
        <v>0.25</v>
      </c>
      <c r="AH202">
        <v>2</v>
      </c>
      <c r="AI202">
        <v>11093015</v>
      </c>
      <c r="AJ202">
        <v>202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2011-08-15T06:17:53Z</dcterms:modified>
  <cp:category/>
  <cp:version/>
  <cp:contentType/>
  <cp:contentStatus/>
</cp:coreProperties>
</file>